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exo 1" sheetId="1" r:id="rId4"/>
    <sheet state="visible" name="Anexo 2" sheetId="2" r:id="rId5"/>
    <sheet state="visible" name="Anexo 3" sheetId="3" r:id="rId6"/>
    <sheet state="visible" name="Anexo 4" sheetId="4" r:id="rId7"/>
    <sheet state="visible" name="Anexo 5" sheetId="5" r:id="rId8"/>
    <sheet state="visible" name="Anexo 6" sheetId="6" r:id="rId9"/>
    <sheet state="hidden" name="Hoja2" sheetId="7" r:id="rId10"/>
    <sheet state="hidden" name="Convierte" sheetId="8" r:id="rId11"/>
    <sheet state="hidden" name="Convierte (2)" sheetId="9" r:id="rId12"/>
    <sheet state="hidden" name="Convierte (3)" sheetId="10" r:id="rId13"/>
    <sheet state="hidden" name="Convierte (4)" sheetId="11" r:id="rId14"/>
    <sheet state="hidden" name="Convierte (5)" sheetId="12" r:id="rId15"/>
  </sheets>
  <externalReferences>
    <externalReference r:id="rId16"/>
  </externalReferences>
  <definedNames>
    <definedName localSheetId="4" name="Print_Area">'Anexo 5'!$A$1:$E$30</definedName>
    <definedName name="vRitmo">#REF!</definedName>
    <definedName localSheetId="5" name="Print_Area">'Anexo 6'!$A$1:$E$29</definedName>
    <definedName localSheetId="1" name="Print_Area">'Anexo 2'!$A$1:$E$33</definedName>
    <definedName name="vFechaHora">#REF!</definedName>
    <definedName localSheetId="3" name="Print_Area">'Anexo 4'!$A$1:$E$51</definedName>
    <definedName name="vDiastólica">#REF!</definedName>
    <definedName localSheetId="0" name="Print_Area">'Anexo 1'!$A$1:$E$87</definedName>
    <definedName localSheetId="2" name="Print_Area">'Anexo 3'!$A$1:$F$44</definedName>
    <definedName name="vSistólica">#REF!</definedName>
    <definedName name="Summary">#REF!</definedName>
  </definedNames>
  <calcPr/>
</workbook>
</file>

<file path=xl/sharedStrings.xml><?xml version="1.0" encoding="utf-8"?>
<sst xmlns="http://schemas.openxmlformats.org/spreadsheetml/2006/main" count="515" uniqueCount="176">
  <si>
    <t>ANEXO 1.</t>
  </si>
  <si>
    <t>(Respetado proponente, si usa este archivo en excel, solo debe diligenciar las casillas de color rosa en cada anexo; si lo imprime para diligenciarlo a mano, debe diligenciar todos los espacios vacíos)</t>
  </si>
  <si>
    <t>Información de la Junta de Acción Comunal – JAC urbana</t>
  </si>
  <si>
    <t>Entidad</t>
  </si>
  <si>
    <t>Municipio</t>
  </si>
  <si>
    <t>Barrio</t>
  </si>
  <si>
    <t>Dirección</t>
  </si>
  <si>
    <t>Teléfono</t>
  </si>
  <si>
    <t>Email</t>
  </si>
  <si>
    <t>Nit</t>
  </si>
  <si>
    <t>Información del representante legal</t>
  </si>
  <si>
    <t>Cargo</t>
  </si>
  <si>
    <t>Nombre</t>
  </si>
  <si>
    <t>Cédula</t>
  </si>
  <si>
    <t>Celular</t>
  </si>
  <si>
    <t>Datos Básicos del Proyecto</t>
  </si>
  <si>
    <r>
      <rPr>
        <rFont val="Arial"/>
        <b/>
        <color/>
        <sz val="11.0"/>
      </rPr>
      <t>Título del Proyecto</t>
    </r>
    <r>
      <rPr>
        <rFont val="Arial"/>
        <color/>
        <sz val="11.0"/>
      </rPr>
      <t xml:space="preserve"> (nombre del proyecto): Debe reflejar el resultado y debe precisar lo que se va a hacer y dónde se va a realizar. No es el objetivo del proyecto. Máximo 50 palabras.</t>
    </r>
  </si>
  <si>
    <r>
      <rPr>
        <rFont val="Arial"/>
        <b/>
        <color/>
        <sz val="11.0"/>
      </rPr>
      <t>Resumén del Proyecto</t>
    </r>
    <r>
      <rPr>
        <rFont val="Arial"/>
        <color/>
        <sz val="11.0"/>
      </rPr>
      <t>: breve descripción del proyecto (comentar la problemática a solucionar, la ubicación, los alcances, la población beneficiaria, etc.). Máximo 500 palabras</t>
    </r>
  </si>
  <si>
    <r>
      <rPr>
        <rFont val="Arial"/>
        <b/>
        <color/>
        <sz val="11.0"/>
      </rPr>
      <t>Ubicación</t>
    </r>
    <r>
      <rPr>
        <rFont val="Arial"/>
        <color/>
        <sz val="11.0"/>
      </rPr>
      <t>: Coordenadas geográficas en grados, minutos y segundos, este ultimo con hasta dos (2) decimales.</t>
    </r>
  </si>
  <si>
    <t>Coordenadas Geográficas</t>
  </si>
  <si>
    <t>Latiltud:</t>
  </si>
  <si>
    <t>Longiud:</t>
  </si>
  <si>
    <t>Línea de Inversión</t>
  </si>
  <si>
    <t>Subcategoría</t>
  </si>
  <si>
    <t>Categoría</t>
  </si>
  <si>
    <t>Programa</t>
  </si>
  <si>
    <t>Linea estratégica del Plan de Acción Cuatrienal</t>
  </si>
  <si>
    <r>
      <rPr>
        <rFont val="Arial"/>
        <b/>
        <color/>
        <sz val="11.0"/>
      </rPr>
      <t>Resultado esperado del proceso</t>
    </r>
    <r>
      <rPr>
        <rFont val="Arial"/>
        <b val="0"/>
        <color/>
        <sz val="11.0"/>
      </rPr>
      <t>: En la casilla cantidad establecer el valor del impacto del o los indicadores a utilizar considerados en el proyecto</t>
    </r>
  </si>
  <si>
    <t>#</t>
  </si>
  <si>
    <t>Indicador</t>
  </si>
  <si>
    <t>Cantidad</t>
  </si>
  <si>
    <r>
      <rPr>
        <rFont val="Arial"/>
        <b/>
        <color/>
        <sz val="11.0"/>
      </rPr>
      <t>Costo Estimado del Proyecto</t>
    </r>
    <r>
      <rPr>
        <rFont val="Arial"/>
        <color/>
        <sz val="11.0"/>
      </rPr>
      <t xml:space="preserve">: Valor Total Proyecto (costo estimado). 
</t>
    </r>
    <r>
      <rPr>
        <rFont val="Arial"/>
        <b/>
        <color rgb="FFFF0000"/>
        <sz val="11.0"/>
      </rPr>
      <t>Recuerde</t>
    </r>
    <r>
      <rPr>
        <rFont val="Arial"/>
        <color/>
        <sz val="11.0"/>
      </rPr>
      <t>: El  costo del proyecto puede superar los $13.000.000 mcte; sin embargo, por intermedio de la convocatoria solo se aportará un recurso de hasta $13.000.000 mcte en especie, representado en materiales, equipos o insumos, requeridos para su ejecución; el valor restante será aportado como contrapartida por el proponente u otras entidades con las que este gestione los recursos.</t>
    </r>
  </si>
  <si>
    <t>Valor en números:</t>
  </si>
  <si>
    <t>Valor en letras:</t>
  </si>
  <si>
    <r>
      <rPr>
        <rFont val="Arial"/>
        <b/>
        <color/>
        <sz val="11.0"/>
      </rPr>
      <t>Aporte convocatoria</t>
    </r>
    <r>
      <rPr>
        <rFont val="Arial"/>
        <b val="0"/>
        <color/>
        <sz val="11.0"/>
      </rPr>
      <t>: El valor del aporte para el proyecto será de hasta los $13.000.000 mcte en especie, representado en materiales, equipos o insumos, requeridos para la ejecución del proyecto</t>
    </r>
  </si>
  <si>
    <r>
      <rPr>
        <rFont val="Arial"/>
        <b/>
        <color/>
        <sz val="11.0"/>
      </rPr>
      <t>Contrapartida</t>
    </r>
    <r>
      <rPr>
        <rFont val="Arial"/>
        <b val="0"/>
        <color/>
        <sz val="11.0"/>
      </rPr>
      <t>: El valor de contrapartida no podrá ser inferior al 10% del valor del proyecto y puede ser en efectivo o en bienes y servicios requeridos por el proyecto</t>
    </r>
  </si>
  <si>
    <r>
      <rPr>
        <rFont val="Arial"/>
        <b/>
        <color/>
        <sz val="11.0"/>
      </rPr>
      <t xml:space="preserve">Tipo de contrapartida JAC: </t>
    </r>
    <r>
      <rPr>
        <rFont val="Arial"/>
        <b val="0"/>
        <color/>
        <sz val="11.0"/>
      </rPr>
      <t>Especificar en la carta de compromiso, el valor por cada tipo de contrapartida.</t>
    </r>
  </si>
  <si>
    <t>Valor de contrapartida de la JAC en números:</t>
  </si>
  <si>
    <t>Valor de contrapartida de la JAC en letras:</t>
  </si>
  <si>
    <r>
      <rPr>
        <rFont val="Arial"/>
        <b/>
        <color/>
        <sz val="11.0"/>
      </rPr>
      <t xml:space="preserve">Tipo de contrapartida otras entidades aportantes: </t>
    </r>
    <r>
      <rPr>
        <rFont val="Arial"/>
        <b val="0"/>
        <color/>
        <sz val="11.0"/>
      </rPr>
      <t>Especificar en la carta de compromiso, el valor por cada tipo de contrapartida.</t>
    </r>
  </si>
  <si>
    <t>Valor de contrapartida otras entidades aportantes en números:</t>
  </si>
  <si>
    <t>Valor de contrapartida otras entidades aportantes en letras:</t>
  </si>
  <si>
    <t>ANEXO 2.</t>
  </si>
  <si>
    <t>Señores:</t>
  </si>
  <si>
    <t>COMITÉ CONVOCATORIA SIEMBRA FUTURO PARA EL TOLIMA</t>
  </si>
  <si>
    <t>Ibagué (Tolima)</t>
  </si>
  <si>
    <t>Asunto: Presentación de la idea PROCEDA a la convocatoria SIEMBRA FUTURO PARA EL TOLIMA</t>
  </si>
  <si>
    <t>Estimados señores,</t>
  </si>
  <si>
    <t>.</t>
  </si>
  <si>
    <t>Atentamente,</t>
  </si>
  <si>
    <t xml:space="preserve">Representante legal </t>
  </si>
  <si>
    <t>Secretario</t>
  </si>
  <si>
    <t xml:space="preserve">C.C.: </t>
  </si>
  <si>
    <t>ANEXO 3.</t>
  </si>
  <si>
    <t>Asunto: Carta de compromiso convocatoria SIEMBRA FUTURO PARA EL TOLIMA</t>
  </si>
  <si>
    <t>Para cualquier información que sea requerida de forma adicional, se relaciona el  equipo delegado con datos de contacto.</t>
  </si>
  <si>
    <t>No</t>
  </si>
  <si>
    <t>Correo electrónico</t>
  </si>
  <si>
    <t>Firma</t>
  </si>
  <si>
    <t>ANEXO 4.</t>
  </si>
  <si>
    <t>Cantidad de asociados de la Junta de Acción Comunal:</t>
  </si>
  <si>
    <t>Miembros de la Junta de Acción Comunal</t>
  </si>
  <si>
    <t>ANEXO 5.</t>
  </si>
  <si>
    <t>Asunto: Autorización al representante legal para suscribir contratos</t>
  </si>
  <si>
    <t>ANEXO 6.</t>
  </si>
  <si>
    <t xml:space="preserve">Asunto: Certificado de contrapartida </t>
  </si>
  <si>
    <t>Contrapartida</t>
  </si>
  <si>
    <t>Valor</t>
  </si>
  <si>
    <t>Efectivo</t>
  </si>
  <si>
    <t>Bienes y servicios</t>
  </si>
  <si>
    <t>Total contrapartida</t>
  </si>
  <si>
    <t>Ibagué</t>
  </si>
  <si>
    <t>Reforestación</t>
  </si>
  <si>
    <t>Acciones en Ecosistemas
Estratégicos o áreas
protegidas</t>
  </si>
  <si>
    <t>Conservación de los ecosistemas estratégicos y la biodiversidad</t>
  </si>
  <si>
    <t>Convivencia sostenible para la gestión integral de los ecosistemas</t>
  </si>
  <si>
    <t># de hectáreas a intervenir</t>
  </si>
  <si>
    <t>No aplica</t>
  </si>
  <si>
    <t>Presidente</t>
  </si>
  <si>
    <t>El Espinal</t>
  </si>
  <si>
    <t>Conservación de la biodiversidad (fauna y flora)</t>
  </si>
  <si>
    <t xml:space="preserve"># de ecosistemas mejorados </t>
  </si>
  <si>
    <t># de especies favorecidas</t>
  </si>
  <si>
    <t>Vicepresidente</t>
  </si>
  <si>
    <t>Cajamarca</t>
  </si>
  <si>
    <t>Acciones de recuperación, mantenimiento y/o conservación</t>
  </si>
  <si>
    <t>Efectivo y bienes y servicios</t>
  </si>
  <si>
    <t>Chaparral</t>
  </si>
  <si>
    <t>Agroecología</t>
  </si>
  <si>
    <t>Reconversión productiva, prácticas culturales y de producción sostenible</t>
  </si>
  <si>
    <t>Producción sostenible y consumo responsable para la adaptación y mitigación del cambio climático con el marco de economía circular</t>
  </si>
  <si>
    <t>En la ruta Dulima para el cambio climático</t>
  </si>
  <si>
    <t># de personas a beneficiar</t>
  </si>
  <si>
    <t>Tesorero</t>
  </si>
  <si>
    <t>Rioblanco</t>
  </si>
  <si>
    <t>Manejo de plaguicidas</t>
  </si>
  <si>
    <t># de personas a sensibilizar</t>
  </si>
  <si>
    <t># de procesos a implementar</t>
  </si>
  <si>
    <t>Consejero</t>
  </si>
  <si>
    <t>Tecnologías sostenibles</t>
  </si>
  <si>
    <t># de procesos o tenologías a implementar</t>
  </si>
  <si>
    <t>Coordinador</t>
  </si>
  <si>
    <t>Ecoturismo</t>
  </si>
  <si>
    <t>Delegado</t>
  </si>
  <si>
    <t>Residuos sólidos</t>
  </si>
  <si>
    <t>Acciones para el manejo integral de los residuos</t>
  </si>
  <si>
    <t>Peso de residuos a separar</t>
  </si>
  <si>
    <t>Planes de manejo de residuos a implementar</t>
  </si>
  <si>
    <t>% de aprovechamiento o disminución de residuos esperado</t>
  </si>
  <si>
    <t># de personas a empoderar que desarrollen actividades de selección en la fuente</t>
  </si>
  <si>
    <t>Conciliador</t>
  </si>
  <si>
    <t>Residuos líquidos</t>
  </si>
  <si>
    <t>Volúmen de residuos líquidos recolectados a tratar</t>
  </si>
  <si>
    <t>Fiscal</t>
  </si>
  <si>
    <t>Manejo de vertimientos</t>
  </si>
  <si>
    <t># de sistemas a implementar</t>
  </si>
  <si>
    <t>Asociado</t>
  </si>
  <si>
    <t>MONEDA:</t>
  </si>
  <si>
    <t>pesos</t>
  </si>
  <si>
    <t>AL FINAL:</t>
  </si>
  <si>
    <t>centena millones</t>
  </si>
  <si>
    <t>decena millones</t>
  </si>
  <si>
    <t>unidades millones</t>
  </si>
  <si>
    <t>centena miles</t>
  </si>
  <si>
    <t xml:space="preserve"> </t>
  </si>
  <si>
    <t>decena miles</t>
  </si>
  <si>
    <t>unidades miles</t>
  </si>
  <si>
    <t xml:space="preserve">centena </t>
  </si>
  <si>
    <t xml:space="preserve">decena </t>
  </si>
  <si>
    <t xml:space="preserve">unidades </t>
  </si>
  <si>
    <t>un</t>
  </si>
  <si>
    <t>dos</t>
  </si>
  <si>
    <t>tres</t>
  </si>
  <si>
    <t>cuatro</t>
  </si>
  <si>
    <t>cinco</t>
  </si>
  <si>
    <t>seis</t>
  </si>
  <si>
    <t>siete</t>
  </si>
  <si>
    <t>ocho</t>
  </si>
  <si>
    <t>nueve</t>
  </si>
  <si>
    <t>diez</t>
  </si>
  <si>
    <t>once</t>
  </si>
  <si>
    <t>doce</t>
  </si>
  <si>
    <t>trece</t>
  </si>
  <si>
    <t>catrorce</t>
  </si>
  <si>
    <t>quince</t>
  </si>
  <si>
    <t>dieciséis</t>
  </si>
  <si>
    <t>diecisiete</t>
  </si>
  <si>
    <t>dieciocho</t>
  </si>
  <si>
    <t>diecinueve</t>
  </si>
  <si>
    <t>veinte</t>
  </si>
  <si>
    <t>veintiún</t>
  </si>
  <si>
    <t>veintidós</t>
  </si>
  <si>
    <t>veintitrés</t>
  </si>
  <si>
    <t>veinticuatro</t>
  </si>
  <si>
    <t>veinticinco</t>
  </si>
  <si>
    <t>veintiséis</t>
  </si>
  <si>
    <t>veintisiete</t>
  </si>
  <si>
    <t>veintiocho</t>
  </si>
  <si>
    <t>veintinueve</t>
  </si>
  <si>
    <t>treinta</t>
  </si>
  <si>
    <t>cuarenta</t>
  </si>
  <si>
    <t>cincuenta</t>
  </si>
  <si>
    <t>sesenta</t>
  </si>
  <si>
    <t>setenta</t>
  </si>
  <si>
    <t>ochenta</t>
  </si>
  <si>
    <t>noventa</t>
  </si>
  <si>
    <t>cien</t>
  </si>
  <si>
    <t>doscientos</t>
  </si>
  <si>
    <t>trescientos</t>
  </si>
  <si>
    <t>cuatrocientos</t>
  </si>
  <si>
    <t>quinientos</t>
  </si>
  <si>
    <t>seiscientos</t>
  </si>
  <si>
    <t>setecientos</t>
  </si>
  <si>
    <t>ochocientos</t>
  </si>
  <si>
    <t>novecientos</t>
  </si>
  <si>
    <t>mil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</si>
</sst>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\ #,##0.00;\-&quot;$&quot;\ #,##0.00"/>
    <numFmt numFmtId="165" formatCode="&quot;$&quot;\ #,##0;\-&quot;$&quot;\ #,##0"/>
    <numFmt numFmtId="166" formatCode="[$-240A]d&quot; de &quot;mmmm&quot; de &quot;yyyy"/>
    <numFmt numFmtId="167" formatCode="_-* #,##0.00_-;\-* #,##0.00_-;_-* &quot;-&quot;??_-;_-@"/>
  </numFmts>
  <fonts count="8">
    <font>
      <sz val="11.0"/>
      <color/>
      <name val="Calibri"/>
    </font>
    <font>
      <b/>
      <sz val="11.0"/>
      <color/>
      <name val="Arial"/>
    </font>
    <font/>
    <font>
      <sz val="11.0"/>
      <color/>
      <name val="Arial"/>
    </font>
    <font>
      <u/>
      <sz val="11.0"/>
      <color/>
      <name val="Calibri"/>
    </font>
    <font>
      <sz val="10.0"/>
      <name val="Arial"/>
    </font>
    <font>
      <b/>
      <sz val="11.0"/>
      <color rgb="FFFF0000"/>
      <name val="Arial"/>
    </font>
    <font>
      <sz val="10.0"/>
      <color rgb="FFFFFFFF"/>
      <name val="Arial"/>
    </font>
  </fonts>
  <fills count="6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E2EFD9"/>
        <bgColor rgb="FFE2EFD9"/>
      </patternFill>
    </fill>
    <fill>
      <patternFill patternType="solid">
        <fgColor rgb="FFFBE4D5"/>
        <bgColor rgb="FFFBE4D5"/>
      </patternFill>
    </fill>
    <fill>
      <patternFill patternType="solid">
        <fgColor rgb="FFFFFF00"/>
        <bgColor rgb="FFFFFF00"/>
      </patternFill>
    </fill>
  </fills>
  <borders count="2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center"/>
    </xf>
    <xf borderId="1" fillId="0" fontId="3" numFmtId="0" xfId="0" applyAlignment="1" applyBorder="1" applyFont="1">
      <alignment horizontal="left" shrinkToFit="0" vertical="center" wrapText="1"/>
    </xf>
    <xf borderId="1" fillId="2" fontId="1" numFmtId="0" xfId="0" applyAlignment="1" applyBorder="1" applyFill="1" applyFont="1">
      <alignment horizontal="left" shrinkToFit="0" vertical="center" wrapText="1"/>
    </xf>
    <xf borderId="4" fillId="3" fontId="3" numFmtId="0" xfId="0" applyAlignment="1" applyBorder="1" applyFill="1" applyFont="1">
      <alignment horizontal="left" shrinkToFit="0" vertical="center" wrapText="1"/>
    </xf>
    <xf borderId="1" fillId="4" fontId="3" numFmtId="0" xfId="0" applyAlignment="1" applyBorder="1" applyFill="1" applyFont="1">
      <alignment horizontal="left" shrinkToFit="0" vertical="center" wrapText="1"/>
    </xf>
    <xf borderId="4" fillId="4" fontId="3" numFmtId="0" xfId="0" applyAlignment="1" applyBorder="1" applyFont="1">
      <alignment horizontal="left" shrinkToFit="0" vertical="center" wrapText="1"/>
    </xf>
    <xf borderId="5" fillId="3" fontId="3" numFmtId="0" xfId="0" applyAlignment="1" applyBorder="1" applyFont="1">
      <alignment horizontal="left" shrinkToFit="0" vertical="center" wrapText="1"/>
    </xf>
    <xf borderId="1" fillId="4" fontId="4" numFmtId="0" xfId="0" applyAlignment="1" applyBorder="1" applyFont="1">
      <alignment horizontal="left" shrinkToFit="0" vertical="center" wrapText="1"/>
    </xf>
    <xf borderId="1" fillId="2" fontId="1" numFmtId="0" xfId="0" applyAlignment="1" applyBorder="1" applyFont="1">
      <alignment horizontal="center" shrinkToFit="0" vertical="center" wrapText="1"/>
    </xf>
    <xf borderId="1" fillId="3" fontId="3" numFmtId="0" xfId="0" applyAlignment="1" applyBorder="1" applyFont="1">
      <alignment horizontal="left" shrinkToFit="0" vertical="center" wrapText="1"/>
    </xf>
    <xf borderId="6" fillId="4" fontId="3" numFmtId="2" xfId="0" applyAlignment="1" applyBorder="1" applyFont="1" applyNumberFormat="1">
      <alignment horizontal="left" shrinkToFit="0" vertical="center" wrapText="1"/>
    </xf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2" numFmtId="0" xfId="0" applyBorder="1" applyFont="1"/>
    <xf borderId="13" fillId="0" fontId="2" numFmtId="0" xfId="0" applyBorder="1" applyFont="1"/>
    <xf borderId="6" fillId="3" fontId="1" numFmtId="0" xfId="0" applyAlignment="1" applyBorder="1" applyFont="1">
      <alignment horizontal="center" shrinkToFit="0" vertical="center" wrapText="1"/>
    </xf>
    <xf borderId="4" fillId="3" fontId="1" numFmtId="0" xfId="0" applyAlignment="1" applyBorder="1" applyFont="1">
      <alignment shrinkToFit="0" vertical="center" wrapText="1"/>
    </xf>
    <xf borderId="1" fillId="4" fontId="3" numFmtId="0" xfId="0" applyAlignment="1" applyBorder="1" applyFont="1">
      <alignment horizontal="center" vertical="center"/>
    </xf>
    <xf borderId="0" fillId="0" fontId="1" numFmtId="0" xfId="0" applyAlignment="1" applyFont="1">
      <alignment horizontal="center" shrinkToFit="0" vertical="center" wrapText="1"/>
    </xf>
    <xf borderId="1" fillId="2" fontId="1" numFmtId="0" xfId="0" applyAlignment="1" applyBorder="1" applyFont="1">
      <alignment horizontal="left" vertical="center"/>
    </xf>
    <xf borderId="1" fillId="3" fontId="1" numFmtId="0" xfId="0" applyAlignment="1" applyBorder="1" applyFont="1">
      <alignment horizontal="left" vertical="center"/>
    </xf>
    <xf borderId="1" fillId="3" fontId="1" numFmtId="0" xfId="0" applyAlignment="1" applyBorder="1" applyFont="1">
      <alignment horizontal="left" shrinkToFit="0" vertical="center" wrapText="1"/>
    </xf>
    <xf borderId="4" fillId="2" fontId="1" numFmtId="0" xfId="0" applyAlignment="1" applyBorder="1" applyFont="1">
      <alignment horizontal="center" vertical="center"/>
    </xf>
    <xf borderId="1" fillId="2" fontId="1" numFmtId="0" xfId="0" applyAlignment="1" applyBorder="1" applyFont="1">
      <alignment horizontal="center" vertical="center"/>
    </xf>
    <xf borderId="4" fillId="3" fontId="3" numFmtId="0" xfId="0" applyAlignment="1" applyBorder="1" applyFont="1">
      <alignment horizontal="center" vertical="center"/>
    </xf>
    <xf borderId="4" fillId="4" fontId="3" numFmtId="0" xfId="0" applyAlignment="1" applyBorder="1" applyFont="1">
      <alignment horizontal="center" vertical="center"/>
    </xf>
    <xf borderId="0" fillId="0" fontId="3" numFmtId="0" xfId="0" applyAlignment="1" applyFont="1">
      <alignment horizontal="center" vertical="center"/>
    </xf>
    <xf borderId="1" fillId="4" fontId="3" numFmtId="164" xfId="0" applyAlignment="1" applyBorder="1" applyFont="1" applyNumberFormat="1">
      <alignment horizontal="right" vertical="center"/>
    </xf>
    <xf borderId="1" fillId="0" fontId="3" numFmtId="0" xfId="0" applyAlignment="1" applyBorder="1" applyFont="1">
      <alignment horizontal="right" vertical="center"/>
    </xf>
    <xf borderId="1" fillId="0" fontId="3" numFmtId="164" xfId="0" applyAlignment="1" applyBorder="1" applyFont="1" applyNumberFormat="1">
      <alignment horizontal="right" vertical="center"/>
    </xf>
    <xf borderId="1" fillId="0" fontId="3" numFmtId="165" xfId="0" applyAlignment="1" applyBorder="1" applyFont="1" applyNumberFormat="1">
      <alignment horizontal="right" vertical="center"/>
    </xf>
    <xf borderId="1" fillId="4" fontId="3" numFmtId="0" xfId="0" applyAlignment="1" applyBorder="1" applyFont="1">
      <alignment horizontal="right" vertical="center"/>
    </xf>
    <xf borderId="1" fillId="4" fontId="3" numFmtId="165" xfId="0" applyAlignment="1" applyBorder="1" applyFont="1" applyNumberFormat="1">
      <alignment horizontal="right" vertical="center"/>
    </xf>
    <xf borderId="0" fillId="0" fontId="1" numFmtId="0" xfId="0" applyAlignment="1" applyFont="1">
      <alignment horizontal="center" vertical="center"/>
    </xf>
    <xf borderId="0" fillId="0" fontId="3" numFmtId="14" xfId="0" applyAlignment="1" applyFont="1" applyNumberFormat="1">
      <alignment vertical="center"/>
    </xf>
    <xf borderId="0" fillId="0" fontId="3" numFmtId="166" xfId="0" applyAlignment="1" applyFont="1" applyNumberFormat="1">
      <alignment horizontal="right" vertical="center"/>
    </xf>
    <xf borderId="0" fillId="0" fontId="3" numFmtId="166" xfId="0" applyAlignment="1" applyFont="1" applyNumberFormat="1">
      <alignment horizontal="left" vertical="center"/>
    </xf>
    <xf borderId="0" fillId="0" fontId="3" numFmtId="0" xfId="0" applyAlignment="1" applyFont="1">
      <alignment horizontal="left" vertical="center"/>
    </xf>
    <xf borderId="0" fillId="0" fontId="1" numFmtId="0" xfId="0" applyAlignment="1" applyFont="1">
      <alignment horizontal="left" vertical="center"/>
    </xf>
    <xf borderId="0" fillId="0" fontId="3" numFmtId="0" xfId="0" applyAlignment="1" applyFont="1">
      <alignment horizontal="left" shrinkToFit="0" vertical="center" wrapText="1"/>
    </xf>
    <xf borderId="0" fillId="0" fontId="3" numFmtId="0" xfId="0" applyAlignment="1" applyFont="1">
      <alignment shrinkToFit="0" vertical="center" wrapText="1"/>
    </xf>
    <xf borderId="4" fillId="0" fontId="3" numFmtId="0" xfId="0" applyAlignment="1" applyBorder="1" applyFont="1">
      <alignment horizontal="left" shrinkToFit="0" vertical="center" wrapText="1"/>
    </xf>
    <xf borderId="14" fillId="0" fontId="3" numFmtId="0" xfId="0" applyAlignment="1" applyBorder="1" applyFont="1">
      <alignment horizontal="left" shrinkToFit="0" vertical="center" wrapText="1"/>
    </xf>
    <xf borderId="1" fillId="0" fontId="1" numFmtId="0" xfId="0" applyAlignment="1" applyBorder="1" applyFont="1">
      <alignment horizontal="left" shrinkToFit="0" vertical="center" wrapText="1"/>
    </xf>
    <xf borderId="15" fillId="4" fontId="1" numFmtId="0" xfId="0" applyAlignment="1" applyBorder="1" applyFont="1">
      <alignment horizontal="left" vertical="center"/>
    </xf>
    <xf borderId="16" fillId="0" fontId="2" numFmtId="0" xfId="0" applyBorder="1" applyFont="1"/>
    <xf borderId="17" fillId="0" fontId="2" numFmtId="0" xfId="0" applyBorder="1" applyFont="1"/>
    <xf borderId="15" fillId="4" fontId="3" numFmtId="0" xfId="0" applyAlignment="1" applyBorder="1" applyFont="1">
      <alignment horizontal="left" vertical="center"/>
    </xf>
    <xf borderId="4" fillId="0" fontId="1" numFmtId="0" xfId="0" applyAlignment="1" applyBorder="1" applyFont="1">
      <alignment horizontal="center" shrinkToFit="0" vertical="center" wrapText="1"/>
    </xf>
    <xf borderId="4" fillId="0" fontId="3" numFmtId="0" xfId="0" applyAlignment="1" applyBorder="1" applyFont="1">
      <alignment horizontal="center" shrinkToFit="0" vertical="center" wrapText="1"/>
    </xf>
    <xf borderId="4" fillId="4" fontId="3" numFmtId="0" xfId="0" applyAlignment="1" applyBorder="1" applyFont="1">
      <alignment shrinkToFit="0" vertical="center" wrapText="1"/>
    </xf>
    <xf borderId="4" fillId="0" fontId="3" numFmtId="0" xfId="0" applyAlignment="1" applyBorder="1" applyFont="1">
      <alignment shrinkToFit="0" vertical="center" wrapText="1"/>
    </xf>
    <xf borderId="4" fillId="4" fontId="1" numFmtId="0" xfId="0" applyAlignment="1" applyBorder="1" applyFont="1">
      <alignment shrinkToFit="0" vertical="center" wrapText="1"/>
    </xf>
    <xf borderId="4" fillId="0" fontId="1" numFmtId="0" xfId="0" applyAlignment="1" applyBorder="1" applyFont="1">
      <alignment shrinkToFit="0" vertical="center" wrapText="1"/>
    </xf>
    <xf borderId="0" fillId="0" fontId="1" numFmtId="0" xfId="0" applyAlignment="1" applyFont="1">
      <alignment vertical="center"/>
    </xf>
    <xf borderId="12" fillId="0" fontId="3" numFmtId="0" xfId="0" applyAlignment="1" applyBorder="1" applyFont="1">
      <alignment horizontal="left" shrinkToFit="0" vertical="center" wrapText="1"/>
    </xf>
    <xf borderId="1" fillId="4" fontId="3" numFmtId="0" xfId="0" applyAlignment="1" applyBorder="1" applyFont="1">
      <alignment horizontal="center" shrinkToFit="0" vertical="center" wrapText="1"/>
    </xf>
    <xf borderId="18" fillId="4" fontId="3" numFmtId="0" xfId="0" applyAlignment="1" applyBorder="1" applyFont="1">
      <alignment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3" numFmtId="166" xfId="0" applyAlignment="1" applyFont="1" applyNumberFormat="1">
      <alignment vertical="center"/>
    </xf>
    <xf borderId="1" fillId="0" fontId="3" numFmtId="0" xfId="0" applyAlignment="1" applyBorder="1" applyFont="1">
      <alignment horizontal="center" shrinkToFit="0" vertical="center" wrapText="1"/>
    </xf>
    <xf borderId="0" fillId="0" fontId="5" numFmtId="0" xfId="0" applyFont="1"/>
    <xf borderId="19" fillId="0" fontId="6" numFmtId="165" xfId="0" applyBorder="1" applyFont="1" applyNumberFormat="1"/>
    <xf borderId="0" fillId="0" fontId="5" numFmtId="0" xfId="0" applyAlignment="1" applyFont="1">
      <alignment horizontal="left"/>
    </xf>
    <xf borderId="0" fillId="0" fontId="7" numFmtId="167" xfId="0" applyFont="1" applyNumberFormat="1"/>
    <xf borderId="0" fillId="0" fontId="7" numFmtId="0" xfId="0" applyFont="1"/>
    <xf borderId="0" fillId="0" fontId="5" numFmtId="1" xfId="0" applyFont="1" applyNumberFormat="1"/>
    <xf borderId="18" fillId="5" fontId="5" numFmtId="0" xfId="0" applyAlignment="1" applyBorder="1" applyFill="1" applyFont="1">
      <alignment horizontal="right"/>
    </xf>
    <xf borderId="18" fillId="5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schemas.openxmlformats.org/officeDocument/2006/relationships/externalLink" Target="externalLinks/externalLink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0</xdr:colOff>
      <xdr:row>7</xdr:row>
      <xdr:rowOff>123825</xdr:rowOff>
    </xdr:from>
    <xdr:ext cx="1076325" cy="619125"/>
    <xdr:sp macro="" textlink="">
      <xdr:nvSpPr>
        <xdr:cNvPr id="2" name="Text Box 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323975" y="1304925"/>
          <a:ext cx="1076325" cy="6191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t" bIns="0" lIns="36576" rIns="36576" upright="1" wrap="square" tIns="27432" vertOverflow="clip"/>
        <a:lstStyle/>
        <a:p>
          <a:pPr lvl="0" rtl="0" algn="ctr">
            <a:defRPr sz="1000"/>
          </a:pPr>
          <a:r>
            <a:rPr b="1" i="0" lang="es-MX" sz="1200" u="none" strike="noStrike">
              <a:solidFill>
                <a:srgbClr val="0000FF"/>
              </a:solidFill>
              <a:latin typeface="Arial"/>
              <a:cs typeface="Arial"/>
            </a:rPr>
            <a:t>Ponga aquí su</a:t>
          </a:r>
        </a:p>
        <a:p>
          <a:pPr lvl="0" rtl="0" algn="ctr">
            <a:defRPr sz="1000"/>
          </a:pPr>
          <a:r>
            <a:rPr b="1" i="0" lang="es-MX" sz="1200" u="none" strike="noStrike">
              <a:solidFill>
                <a:srgbClr val="0000FF"/>
              </a:solidFill>
              <a:latin typeface="Arial"/>
              <a:cs typeface="Arial"/>
            </a:rPr>
            <a:t>Numero</a:t>
          </a:r>
        </a:p>
      </xdr:txBody>
    </xdr:sp>
    <xdr:clientData fLocksWithSheet="0"/>
  </xdr:oneCellAnchor>
  <xdr:oneCellAnchor>
    <xdr:from>
      <xdr:col>3</xdr:col>
      <xdr:colOff>552450</xdr:colOff>
      <xdr:row>4</xdr:row>
      <xdr:rowOff>95250</xdr:rowOff>
    </xdr:from>
    <xdr:ext cx="9525" cy="495300"/>
    <xdr:sp macro="" textlink="">
      <xdr:nvSpPr>
        <xdr:cNvPr id="3" name="Line 2">
          <a:extLst>
            <a:ext uri="{FF2B5EF4-FFF2-40B4-BE49-F238E27FC236}"/>
          </a:extLst>
        </xdr:cNvPr>
        <xdr:cNvSpPr>
          <a:spLocks noChangeShapeType="1"/>
        </xdr:cNvSpPr>
      </xdr:nvSpPr>
      <xdr:spPr bwMode="auto">
        <a:xfrm flipV="1">
          <a:off x="1876425" y="790575"/>
          <a:ext cx="9525" cy="495300"/>
        </a:xfrm>
        <a:prstGeom prst="line">
          <a:avLst/>
        </a:prstGeom>
        <a:noFill/>
        <a:ln w="38100">
          <a:solidFill>
            <a:srgbClr val="0000FF"/>
          </a:solidFill>
          <a:round/>
          <a:headEnd/>
          <a:tailEnd len="med" w="med" type="triangle"/>
        </a:ln>
        <a:extLst>
          <a:ext uri="{909E8E84-426E-40DD-AFC4-6F175D3DCCD1}"/>
        </a:extLst>
      </xdr:spPr>
    </xdr:sp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0</xdr:colOff>
      <xdr:row>7</xdr:row>
      <xdr:rowOff>123825</xdr:rowOff>
    </xdr:from>
    <xdr:ext cx="1076325" cy="619125"/>
    <xdr:sp macro="" textlink="">
      <xdr:nvSpPr>
        <xdr:cNvPr id="2" name="Text Box 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323975" y="1304925"/>
          <a:ext cx="1076325" cy="6191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t" bIns="0" lIns="36576" rIns="36576" upright="1" wrap="square" tIns="27432" vertOverflow="clip"/>
        <a:lstStyle/>
        <a:p>
          <a:pPr lvl="0" rtl="0" algn="ctr">
            <a:defRPr sz="1000"/>
          </a:pPr>
          <a:r>
            <a:rPr b="1" i="0" lang="es-MX" sz="1200" u="none" strike="noStrike">
              <a:solidFill>
                <a:srgbClr val="0000FF"/>
              </a:solidFill>
              <a:latin typeface="Arial"/>
              <a:cs typeface="Arial"/>
            </a:rPr>
            <a:t>Ponga aquí su</a:t>
          </a:r>
        </a:p>
        <a:p>
          <a:pPr lvl="0" rtl="0" algn="ctr">
            <a:defRPr sz="1000"/>
          </a:pPr>
          <a:r>
            <a:rPr b="1" i="0" lang="es-MX" sz="1200" u="none" strike="noStrike">
              <a:solidFill>
                <a:srgbClr val="0000FF"/>
              </a:solidFill>
              <a:latin typeface="Arial"/>
              <a:cs typeface="Arial"/>
            </a:rPr>
            <a:t>Numero</a:t>
          </a:r>
        </a:p>
      </xdr:txBody>
    </xdr:sp>
    <xdr:clientData fLocksWithSheet="0"/>
  </xdr:oneCellAnchor>
  <xdr:oneCellAnchor>
    <xdr:from>
      <xdr:col>3</xdr:col>
      <xdr:colOff>552450</xdr:colOff>
      <xdr:row>4</xdr:row>
      <xdr:rowOff>95250</xdr:rowOff>
    </xdr:from>
    <xdr:ext cx="9525" cy="495300"/>
    <xdr:sp macro="" textlink="">
      <xdr:nvSpPr>
        <xdr:cNvPr id="3" name="Line 2">
          <a:extLst>
            <a:ext uri="{FF2B5EF4-FFF2-40B4-BE49-F238E27FC236}"/>
          </a:extLst>
        </xdr:cNvPr>
        <xdr:cNvSpPr>
          <a:spLocks noChangeShapeType="1"/>
        </xdr:cNvSpPr>
      </xdr:nvSpPr>
      <xdr:spPr bwMode="auto">
        <a:xfrm flipV="1">
          <a:off x="1876425" y="790575"/>
          <a:ext cx="9525" cy="495300"/>
        </a:xfrm>
        <a:prstGeom prst="line">
          <a:avLst/>
        </a:prstGeom>
        <a:noFill/>
        <a:ln w="38100">
          <a:solidFill>
            <a:srgbClr val="0000FF"/>
          </a:solidFill>
          <a:round/>
          <a:headEnd/>
          <a:tailEnd len="med" w="med" type="triangle"/>
        </a:ln>
        <a:extLst>
          <a:ext uri="{909E8E84-426E-40DD-AFC4-6F175D3DCCD1}"/>
        </a:extLst>
      </xdr:spPr>
    </xdr:sp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0</xdr:colOff>
      <xdr:row>7</xdr:row>
      <xdr:rowOff>123825</xdr:rowOff>
    </xdr:from>
    <xdr:ext cx="1076325" cy="619125"/>
    <xdr:sp macro="" textlink="">
      <xdr:nvSpPr>
        <xdr:cNvPr id="2" name="Text Box 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323975" y="1304925"/>
          <a:ext cx="1076325" cy="6191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t" bIns="0" lIns="36576" rIns="36576" upright="1" wrap="square" tIns="27432" vertOverflow="clip"/>
        <a:lstStyle/>
        <a:p>
          <a:pPr lvl="0" rtl="0" algn="ctr">
            <a:defRPr sz="1000"/>
          </a:pPr>
          <a:r>
            <a:rPr b="1" i="0" lang="es-MX" sz="1200" u="none" strike="noStrike">
              <a:solidFill>
                <a:srgbClr val="0000FF"/>
              </a:solidFill>
              <a:latin typeface="Arial"/>
              <a:cs typeface="Arial"/>
            </a:rPr>
            <a:t>Ponga aquí su</a:t>
          </a:r>
        </a:p>
        <a:p>
          <a:pPr lvl="0" rtl="0" algn="ctr">
            <a:defRPr sz="1000"/>
          </a:pPr>
          <a:r>
            <a:rPr b="1" i="0" lang="es-MX" sz="1200" u="none" strike="noStrike">
              <a:solidFill>
                <a:srgbClr val="0000FF"/>
              </a:solidFill>
              <a:latin typeface="Arial"/>
              <a:cs typeface="Arial"/>
            </a:rPr>
            <a:t>Numero</a:t>
          </a:r>
        </a:p>
      </xdr:txBody>
    </xdr:sp>
    <xdr:clientData fLocksWithSheet="0"/>
  </xdr:oneCellAnchor>
  <xdr:oneCellAnchor>
    <xdr:from>
      <xdr:col>3</xdr:col>
      <xdr:colOff>552450</xdr:colOff>
      <xdr:row>4</xdr:row>
      <xdr:rowOff>95250</xdr:rowOff>
    </xdr:from>
    <xdr:ext cx="9525" cy="495300"/>
    <xdr:sp macro="" textlink="">
      <xdr:nvSpPr>
        <xdr:cNvPr id="3" name="Line 2">
          <a:extLst>
            <a:ext uri="{FF2B5EF4-FFF2-40B4-BE49-F238E27FC236}"/>
          </a:extLst>
        </xdr:cNvPr>
        <xdr:cNvSpPr>
          <a:spLocks noChangeShapeType="1"/>
        </xdr:cNvSpPr>
      </xdr:nvSpPr>
      <xdr:spPr bwMode="auto">
        <a:xfrm flipV="1">
          <a:off x="1876425" y="790575"/>
          <a:ext cx="9525" cy="495300"/>
        </a:xfrm>
        <a:prstGeom prst="line">
          <a:avLst/>
        </a:prstGeom>
        <a:noFill/>
        <a:ln w="38100">
          <a:solidFill>
            <a:srgbClr val="0000FF"/>
          </a:solidFill>
          <a:round/>
          <a:headEnd/>
          <a:tailEnd len="med" w="med" type="triangle"/>
        </a:ln>
        <a:extLst>
          <a:ext uri="{909E8E84-426E-40DD-AFC4-6F175D3DCCD1}"/>
        </a:extLst>
      </xdr:spPr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0</xdr:colOff>
      <xdr:row>7</xdr:row>
      <xdr:rowOff>123825</xdr:rowOff>
    </xdr:from>
    <xdr:ext cx="1076325" cy="619125"/>
    <xdr:sp macro="" textlink="">
      <xdr:nvSpPr>
        <xdr:cNvPr id="2" name="Text Box 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323975" y="1304925"/>
          <a:ext cx="1076325" cy="6191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t" bIns="0" lIns="36576" rIns="36576" upright="1" wrap="square" tIns="27432" vertOverflow="clip"/>
        <a:lstStyle/>
        <a:p>
          <a:pPr lvl="0" rtl="0" algn="ctr">
            <a:defRPr sz="1000"/>
          </a:pPr>
          <a:r>
            <a:rPr b="1" i="0" lang="es-MX" sz="1200" u="none" strike="noStrike">
              <a:solidFill>
                <a:srgbClr val="0000FF"/>
              </a:solidFill>
              <a:latin typeface="Arial"/>
              <a:cs typeface="Arial"/>
            </a:rPr>
            <a:t>Ponga aquí su</a:t>
          </a:r>
        </a:p>
        <a:p>
          <a:pPr lvl="0" rtl="0" algn="ctr">
            <a:defRPr sz="1000"/>
          </a:pPr>
          <a:r>
            <a:rPr b="1" i="0" lang="es-MX" sz="1200" u="none" strike="noStrike">
              <a:solidFill>
                <a:srgbClr val="0000FF"/>
              </a:solidFill>
              <a:latin typeface="Arial"/>
              <a:cs typeface="Arial"/>
            </a:rPr>
            <a:t>Numero</a:t>
          </a:r>
        </a:p>
      </xdr:txBody>
    </xdr:sp>
    <xdr:clientData fLocksWithSheet="0"/>
  </xdr:oneCellAnchor>
  <xdr:oneCellAnchor>
    <xdr:from>
      <xdr:col>3</xdr:col>
      <xdr:colOff>552450</xdr:colOff>
      <xdr:row>4</xdr:row>
      <xdr:rowOff>95250</xdr:rowOff>
    </xdr:from>
    <xdr:ext cx="9525" cy="495300"/>
    <xdr:sp macro="" textlink="">
      <xdr:nvSpPr>
        <xdr:cNvPr id="3" name="Line 2">
          <a:extLst>
            <a:ext uri="{FF2B5EF4-FFF2-40B4-BE49-F238E27FC236}"/>
          </a:extLst>
        </xdr:cNvPr>
        <xdr:cNvSpPr>
          <a:spLocks noChangeShapeType="1"/>
        </xdr:cNvSpPr>
      </xdr:nvSpPr>
      <xdr:spPr bwMode="auto">
        <a:xfrm flipV="1">
          <a:off x="1876425" y="790575"/>
          <a:ext cx="9525" cy="495300"/>
        </a:xfrm>
        <a:prstGeom prst="line">
          <a:avLst/>
        </a:prstGeom>
        <a:noFill/>
        <a:ln w="38100">
          <a:solidFill>
            <a:srgbClr val="0000FF"/>
          </a:solidFill>
          <a:round/>
          <a:headEnd/>
          <a:tailEnd len="med" w="med" type="triangle"/>
        </a:ln>
        <a:extLst>
          <a:ext uri="{909E8E84-426E-40DD-AFC4-6F175D3DCCD1}"/>
        </a:extLst>
      </xdr:spPr>
    </xdr:sp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0</xdr:colOff>
      <xdr:row>7</xdr:row>
      <xdr:rowOff>123825</xdr:rowOff>
    </xdr:from>
    <xdr:ext cx="1076325" cy="619125"/>
    <xdr:sp macro="" textlink="">
      <xdr:nvSpPr>
        <xdr:cNvPr id="2" name="Text Box 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323975" y="1304925"/>
          <a:ext cx="1076325" cy="6191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t" bIns="0" lIns="36576" rIns="36576" upright="1" wrap="square" tIns="27432" vertOverflow="clip"/>
        <a:lstStyle/>
        <a:p>
          <a:pPr lvl="0" rtl="0" algn="ctr">
            <a:defRPr sz="1000"/>
          </a:pPr>
          <a:r>
            <a:rPr b="1" i="0" lang="es-MX" sz="1200" u="none" strike="noStrike">
              <a:solidFill>
                <a:srgbClr val="0000FF"/>
              </a:solidFill>
              <a:latin typeface="Arial"/>
              <a:cs typeface="Arial"/>
            </a:rPr>
            <a:t>Ponga aquí su</a:t>
          </a:r>
        </a:p>
        <a:p>
          <a:pPr lvl="0" rtl="0" algn="ctr">
            <a:defRPr sz="1000"/>
          </a:pPr>
          <a:r>
            <a:rPr b="1" i="0" lang="es-MX" sz="1200" u="none" strike="noStrike">
              <a:solidFill>
                <a:srgbClr val="0000FF"/>
              </a:solidFill>
              <a:latin typeface="Arial"/>
              <a:cs typeface="Arial"/>
            </a:rPr>
            <a:t>Numero</a:t>
          </a:r>
        </a:p>
      </xdr:txBody>
    </xdr:sp>
    <xdr:clientData fLocksWithSheet="0"/>
  </xdr:oneCellAnchor>
  <xdr:oneCellAnchor>
    <xdr:from>
      <xdr:col>3</xdr:col>
      <xdr:colOff>552450</xdr:colOff>
      <xdr:row>4</xdr:row>
      <xdr:rowOff>95250</xdr:rowOff>
    </xdr:from>
    <xdr:ext cx="9525" cy="495300"/>
    <xdr:sp macro="" textlink="">
      <xdr:nvSpPr>
        <xdr:cNvPr id="3" name="Line 2">
          <a:extLst>
            <a:ext uri="{FF2B5EF4-FFF2-40B4-BE49-F238E27FC236}"/>
          </a:extLst>
        </xdr:cNvPr>
        <xdr:cNvSpPr>
          <a:spLocks noChangeShapeType="1"/>
        </xdr:cNvSpPr>
      </xdr:nvSpPr>
      <xdr:spPr bwMode="auto">
        <a:xfrm flipV="1">
          <a:off x="1876425" y="790575"/>
          <a:ext cx="9525" cy="495300"/>
        </a:xfrm>
        <a:prstGeom prst="line">
          <a:avLst/>
        </a:prstGeom>
        <a:noFill/>
        <a:ln w="38100">
          <a:solidFill>
            <a:srgbClr val="0000FF"/>
          </a:solidFill>
          <a:round/>
          <a:headEnd/>
          <a:tailEnd len="med" w="med" type="triangle"/>
        </a:ln>
        <a:extLst>
          <a:ext uri="{909E8E84-426E-40DD-AFC4-6F175D3DCCD1}"/>
        </a:extLst>
      </xdr:spPr>
    </xdr:sp>
    <xdr:clientData fLocksWithSheet="0"/>
  </xdr:oneCellAnchor>
</xdr:wsDr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I5/Desktop/AP%20AgroSciences/Proyecto%20Chipre%20Obras/Presupuesto%20Chipre-Obras.xls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RESUMEN"/>
      <sheetName val="Insumos"/>
      <sheetName val="APU 2500"/>
      <sheetName val="APU 3000"/>
      <sheetName val="APU 3500"/>
      <sheetName val="PRESUPUESTO"/>
      <sheetName val="APUS"/>
      <sheetName val="APU 1.1"/>
      <sheetName val="APU 1.2"/>
      <sheetName val="APU 1.3"/>
      <sheetName val="APU 1.4"/>
      <sheetName val="APU 1.5"/>
      <sheetName val="APU 2.1 "/>
      <sheetName val="APU 2.2"/>
      <sheetName val="APU 3.1"/>
      <sheetName val="APU 3.2"/>
      <sheetName val="APU 4.1"/>
      <sheetName val="APU 5.1"/>
      <sheetName val="APU 5.2"/>
      <sheetName val="APU 5.3"/>
      <sheetName val="APU 5.4"/>
      <sheetName val="APU 5.5"/>
      <sheetName val="APU 5.6"/>
      <sheetName val="APU 5.7"/>
      <sheetName val="APU 5.8"/>
      <sheetName val="APU 5.9"/>
      <sheetName val="APU 5.10"/>
      <sheetName val="APU 5.11"/>
      <sheetName val="APU 5.12"/>
      <sheetName val="APU 5.13"/>
      <sheetName val="APU 5.14"/>
      <sheetName val="APU 5.15"/>
      <sheetName val="APU 5.16"/>
      <sheetName val="APU 5.17"/>
      <sheetName val="APU 5.18"/>
      <sheetName val="APU 6.1"/>
      <sheetName val="APU 6.2"/>
      <sheetName val="APU 7.1"/>
      <sheetName val="APU 7.2"/>
      <sheetName val="APU 7.3"/>
      <sheetName val="APU 7.4"/>
      <sheetName val="APU 7.5"/>
      <sheetName val="APU 7.6"/>
      <sheetName val="APU 7.7"/>
      <sheetName val="APU 8.1"/>
      <sheetName val="APU 8.2"/>
      <sheetName val="APU 8.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21.71"/>
    <col customWidth="1" min="3" max="3" width="17.43"/>
    <col customWidth="1" min="4" max="4" width="11.43"/>
    <col customWidth="1" min="5" max="5" width="17.43"/>
    <col customWidth="1" min="6" max="6" width="11.43"/>
    <col customWidth="1" min="7" max="11" width="10.71"/>
  </cols>
  <sheetData>
    <row r="1" ht="14.25" customHeight="1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</row>
    <row r="2" ht="46.5" customHeight="1">
      <c r="A2" s="5" t="s">
        <v>1</v>
      </c>
      <c r="B2" s="2"/>
      <c r="C2" s="2"/>
      <c r="D2" s="2"/>
      <c r="E2" s="3"/>
      <c r="F2" s="4"/>
      <c r="G2" s="4"/>
      <c r="H2" s="4"/>
      <c r="I2" s="4"/>
      <c r="J2" s="4"/>
      <c r="K2" s="4"/>
    </row>
    <row r="3" ht="14.25" customHeight="1">
      <c r="A3" s="6" t="s">
        <v>2</v>
      </c>
      <c r="B3" s="2"/>
      <c r="C3" s="2"/>
      <c r="D3" s="2"/>
      <c r="E3" s="3"/>
      <c r="F3" s="4"/>
      <c r="G3" s="4"/>
      <c r="H3" s="4"/>
      <c r="I3" s="4"/>
      <c r="J3" s="4"/>
      <c r="K3" s="4"/>
    </row>
    <row r="4" ht="14.25" customHeight="1">
      <c r="A4" s="7" t="s">
        <v>3</v>
      </c>
      <c r="B4" s="8"/>
      <c r="C4" s="3"/>
      <c r="D4" s="7" t="s">
        <v>4</v>
      </c>
      <c r="E4" s="9"/>
      <c r="F4" s="4"/>
      <c r="G4" s="4"/>
      <c r="H4" s="4"/>
      <c r="I4" s="4"/>
      <c r="J4" s="4"/>
      <c r="K4" s="4"/>
    </row>
    <row r="5" ht="15.0" customHeight="1">
      <c r="A5" s="10" t="s">
        <v>5</v>
      </c>
      <c r="B5" s="8"/>
      <c r="C5" s="2"/>
      <c r="D5" s="2"/>
      <c r="E5" s="3"/>
      <c r="F5" s="4"/>
      <c r="G5" s="4"/>
      <c r="H5" s="4"/>
      <c r="I5" s="4"/>
      <c r="J5" s="4"/>
      <c r="K5" s="4"/>
    </row>
    <row r="6" ht="14.25" customHeight="1">
      <c r="A6" s="7" t="s">
        <v>6</v>
      </c>
      <c r="B6" s="8"/>
      <c r="C6" s="3"/>
      <c r="D6" s="7" t="s">
        <v>7</v>
      </c>
      <c r="E6" s="9"/>
      <c r="F6" s="4"/>
      <c r="G6" s="4"/>
      <c r="H6" s="4"/>
      <c r="I6" s="4"/>
      <c r="J6" s="4"/>
      <c r="K6" s="4"/>
    </row>
    <row r="7" ht="14.25" customHeight="1">
      <c r="A7" s="7" t="s">
        <v>8</v>
      </c>
      <c r="B7" s="11"/>
      <c r="C7" s="3"/>
      <c r="D7" s="7" t="s">
        <v>9</v>
      </c>
      <c r="E7" s="9"/>
      <c r="F7" s="4"/>
      <c r="G7" s="4"/>
      <c r="H7" s="4"/>
      <c r="I7" s="4"/>
      <c r="J7" s="4"/>
      <c r="K7" s="4"/>
    </row>
    <row r="8" ht="14.25" customHeight="1">
      <c r="A8" s="6" t="s">
        <v>10</v>
      </c>
      <c r="B8" s="2"/>
      <c r="C8" s="2"/>
      <c r="D8" s="2"/>
      <c r="E8" s="3"/>
      <c r="F8" s="4"/>
      <c r="G8" s="4"/>
      <c r="H8" s="4"/>
      <c r="I8" s="4"/>
      <c r="J8" s="4"/>
      <c r="K8" s="4"/>
    </row>
    <row r="9" ht="14.25" customHeight="1">
      <c r="A9" s="7" t="s">
        <v>11</v>
      </c>
      <c r="B9" s="8"/>
      <c r="C9" s="2"/>
      <c r="D9" s="2"/>
      <c r="E9" s="3"/>
      <c r="F9" s="4"/>
      <c r="G9" s="4"/>
      <c r="H9" s="4"/>
      <c r="I9" s="4"/>
      <c r="J9" s="4"/>
      <c r="K9" s="4"/>
    </row>
    <row r="10" ht="14.25" customHeight="1">
      <c r="A10" s="7" t="s">
        <v>12</v>
      </c>
      <c r="B10" s="8"/>
      <c r="C10" s="3"/>
      <c r="D10" s="7" t="s">
        <v>13</v>
      </c>
      <c r="E10" s="9"/>
      <c r="F10" s="4"/>
      <c r="G10" s="4"/>
      <c r="H10" s="4"/>
      <c r="I10" s="4"/>
      <c r="J10" s="4"/>
      <c r="K10" s="4"/>
    </row>
    <row r="11" ht="14.25" customHeight="1">
      <c r="A11" s="7" t="s">
        <v>8</v>
      </c>
      <c r="B11" s="11"/>
      <c r="C11" s="3"/>
      <c r="D11" s="7" t="s">
        <v>14</v>
      </c>
      <c r="E11" s="9"/>
      <c r="F11" s="4"/>
      <c r="G11" s="4"/>
      <c r="H11" s="4"/>
      <c r="I11" s="4"/>
      <c r="J11" s="4"/>
      <c r="K11" s="4"/>
    </row>
    <row r="12" ht="14.25" customHeight="1">
      <c r="A12" s="12" t="s">
        <v>15</v>
      </c>
      <c r="B12" s="2"/>
      <c r="C12" s="2"/>
      <c r="D12" s="2"/>
      <c r="E12" s="3"/>
      <c r="F12" s="4"/>
      <c r="G12" s="4"/>
      <c r="H12" s="4"/>
      <c r="I12" s="4"/>
      <c r="J12" s="4"/>
      <c r="K12" s="4"/>
    </row>
    <row r="13" ht="54.0" customHeight="1">
      <c r="A13" s="13" t="s">
        <v>16</v>
      </c>
      <c r="B13" s="2"/>
      <c r="C13" s="2"/>
      <c r="D13" s="2"/>
      <c r="E13" s="3"/>
      <c r="F13" s="4"/>
      <c r="G13" s="4"/>
      <c r="H13" s="4"/>
      <c r="I13" s="4"/>
      <c r="J13" s="4"/>
      <c r="K13" s="4"/>
    </row>
    <row r="14" ht="14.25" customHeight="1">
      <c r="A14" s="14"/>
      <c r="B14" s="15"/>
      <c r="C14" s="15"/>
      <c r="D14" s="15"/>
      <c r="E14" s="16"/>
      <c r="F14" s="4"/>
      <c r="G14" s="4"/>
      <c r="H14" s="4"/>
      <c r="I14" s="4"/>
      <c r="J14" s="4"/>
      <c r="K14" s="4"/>
    </row>
    <row r="15" ht="14.25" customHeight="1">
      <c r="A15" s="17"/>
      <c r="E15" s="18"/>
      <c r="F15" s="4"/>
      <c r="G15" s="4"/>
      <c r="H15" s="4"/>
      <c r="I15" s="4"/>
      <c r="J15" s="4"/>
      <c r="K15" s="4"/>
    </row>
    <row r="16" ht="14.25" customHeight="1">
      <c r="A16" s="17"/>
      <c r="E16" s="18"/>
      <c r="F16" s="4"/>
      <c r="G16" s="4"/>
      <c r="H16" s="4"/>
      <c r="I16" s="4"/>
      <c r="J16" s="4"/>
      <c r="K16" s="4"/>
    </row>
    <row r="17" ht="14.25" customHeight="1">
      <c r="A17" s="17"/>
      <c r="E17" s="18"/>
      <c r="F17" s="4"/>
      <c r="G17" s="4"/>
      <c r="H17" s="4"/>
      <c r="I17" s="4"/>
      <c r="J17" s="4"/>
      <c r="K17" s="4"/>
    </row>
    <row r="18" ht="14.25" customHeight="1">
      <c r="A18" s="17"/>
      <c r="E18" s="18"/>
      <c r="F18" s="4"/>
      <c r="G18" s="4"/>
      <c r="H18" s="4"/>
      <c r="I18" s="4"/>
      <c r="J18" s="4"/>
      <c r="K18" s="4"/>
    </row>
    <row r="19" ht="14.25" customHeight="1">
      <c r="A19" s="17"/>
      <c r="E19" s="18"/>
      <c r="F19" s="4"/>
      <c r="G19" s="4"/>
      <c r="H19" s="4"/>
      <c r="I19" s="4"/>
      <c r="J19" s="4"/>
      <c r="K19" s="4"/>
    </row>
    <row r="20" ht="14.25" customHeight="1">
      <c r="A20" s="17"/>
      <c r="E20" s="18"/>
      <c r="F20" s="4"/>
      <c r="G20" s="4"/>
      <c r="H20" s="4"/>
      <c r="I20" s="4"/>
      <c r="J20" s="4"/>
      <c r="K20" s="4"/>
    </row>
    <row r="21" ht="14.25" customHeight="1">
      <c r="A21" s="19"/>
      <c r="B21" s="20"/>
      <c r="C21" s="20"/>
      <c r="D21" s="20"/>
      <c r="E21" s="21"/>
      <c r="F21" s="4"/>
      <c r="G21" s="4"/>
      <c r="H21" s="4"/>
      <c r="I21" s="4"/>
      <c r="J21" s="4"/>
      <c r="K21" s="4"/>
    </row>
    <row r="22" ht="54.0" customHeight="1">
      <c r="A22" s="13" t="s">
        <v>17</v>
      </c>
      <c r="B22" s="2"/>
      <c r="C22" s="2"/>
      <c r="D22" s="2"/>
      <c r="E22" s="3"/>
      <c r="F22" s="4"/>
      <c r="G22" s="4"/>
      <c r="H22" s="4"/>
      <c r="I22" s="4"/>
      <c r="J22" s="4"/>
      <c r="K22" s="4"/>
    </row>
    <row r="23" ht="14.25" customHeight="1">
      <c r="A23" s="14"/>
      <c r="B23" s="15"/>
      <c r="C23" s="15"/>
      <c r="D23" s="15"/>
      <c r="E23" s="16"/>
      <c r="F23" s="4"/>
      <c r="G23" s="4"/>
      <c r="H23" s="4"/>
      <c r="I23" s="4"/>
      <c r="J23" s="4"/>
      <c r="K23" s="4"/>
    </row>
    <row r="24" ht="14.25" customHeight="1">
      <c r="A24" s="17"/>
      <c r="E24" s="18"/>
      <c r="F24" s="4"/>
      <c r="G24" s="4"/>
      <c r="H24" s="4"/>
      <c r="I24" s="4"/>
      <c r="J24" s="4"/>
      <c r="K24" s="4"/>
    </row>
    <row r="25" ht="14.25" customHeight="1">
      <c r="A25" s="17"/>
      <c r="E25" s="18"/>
      <c r="F25" s="4"/>
      <c r="G25" s="4"/>
      <c r="H25" s="4"/>
      <c r="I25" s="4"/>
      <c r="J25" s="4"/>
      <c r="K25" s="4"/>
    </row>
    <row r="26" ht="14.25" customHeight="1">
      <c r="A26" s="17"/>
      <c r="E26" s="18"/>
      <c r="F26" s="4"/>
      <c r="G26" s="4"/>
      <c r="H26" s="4"/>
      <c r="I26" s="4"/>
      <c r="J26" s="4"/>
      <c r="K26" s="4"/>
    </row>
    <row r="27" ht="14.25" customHeight="1">
      <c r="A27" s="17"/>
      <c r="E27" s="18"/>
      <c r="F27" s="4"/>
      <c r="G27" s="4"/>
      <c r="H27" s="4"/>
      <c r="I27" s="4"/>
      <c r="J27" s="4"/>
      <c r="K27" s="4"/>
    </row>
    <row r="28" ht="14.25" customHeight="1">
      <c r="A28" s="17"/>
      <c r="E28" s="18"/>
      <c r="F28" s="4"/>
      <c r="G28" s="4"/>
      <c r="H28" s="4"/>
      <c r="I28" s="4"/>
      <c r="J28" s="4"/>
      <c r="K28" s="4"/>
    </row>
    <row r="29" ht="14.25" customHeight="1">
      <c r="A29" s="17"/>
      <c r="E29" s="18"/>
      <c r="F29" s="4"/>
      <c r="G29" s="4"/>
      <c r="H29" s="4"/>
      <c r="I29" s="4"/>
      <c r="J29" s="4"/>
      <c r="K29" s="4"/>
    </row>
    <row r="30" ht="14.25" customHeight="1">
      <c r="A30" s="17"/>
      <c r="E30" s="18"/>
      <c r="F30" s="4"/>
      <c r="G30" s="4"/>
      <c r="H30" s="4"/>
      <c r="I30" s="4"/>
      <c r="J30" s="4"/>
      <c r="K30" s="4"/>
    </row>
    <row r="31" ht="14.25" customHeight="1">
      <c r="A31" s="17"/>
      <c r="E31" s="18"/>
      <c r="F31" s="4"/>
      <c r="G31" s="4"/>
      <c r="H31" s="4"/>
      <c r="I31" s="4"/>
      <c r="J31" s="4"/>
      <c r="K31" s="4"/>
    </row>
    <row r="32" ht="14.25" customHeight="1">
      <c r="A32" s="17"/>
      <c r="E32" s="18"/>
      <c r="F32" s="4"/>
      <c r="G32" s="4"/>
      <c r="H32" s="4"/>
      <c r="I32" s="4"/>
      <c r="J32" s="4"/>
      <c r="K32" s="4"/>
    </row>
    <row r="33" ht="14.25" customHeight="1">
      <c r="A33" s="17"/>
      <c r="E33" s="18"/>
      <c r="F33" s="4"/>
      <c r="G33" s="4"/>
      <c r="H33" s="4"/>
      <c r="I33" s="4"/>
      <c r="J33" s="4"/>
      <c r="K33" s="4"/>
    </row>
    <row r="34" ht="14.25" customHeight="1">
      <c r="A34" s="17"/>
      <c r="E34" s="18"/>
      <c r="F34" s="4"/>
      <c r="G34" s="4"/>
      <c r="H34" s="4"/>
      <c r="I34" s="4"/>
      <c r="J34" s="4"/>
      <c r="K34" s="4"/>
    </row>
    <row r="35" ht="14.25" customHeight="1">
      <c r="A35" s="17"/>
      <c r="E35" s="18"/>
      <c r="F35" s="4"/>
      <c r="G35" s="4"/>
      <c r="H35" s="4"/>
      <c r="I35" s="4"/>
      <c r="J35" s="4"/>
      <c r="K35" s="4"/>
    </row>
    <row r="36" ht="14.25" customHeight="1">
      <c r="A36" s="17"/>
      <c r="E36" s="18"/>
      <c r="F36" s="4"/>
      <c r="G36" s="4"/>
      <c r="H36" s="4"/>
      <c r="I36" s="4"/>
      <c r="J36" s="4"/>
      <c r="K36" s="4"/>
    </row>
    <row r="37" ht="14.25" customHeight="1">
      <c r="A37" s="17"/>
      <c r="E37" s="18"/>
      <c r="F37" s="4"/>
      <c r="G37" s="4"/>
      <c r="H37" s="4"/>
      <c r="I37" s="4"/>
      <c r="J37" s="4"/>
      <c r="K37" s="4"/>
    </row>
    <row r="38" ht="14.25" customHeight="1">
      <c r="A38" s="17"/>
      <c r="E38" s="18"/>
      <c r="F38" s="4"/>
      <c r="G38" s="4"/>
      <c r="H38" s="4"/>
      <c r="I38" s="4"/>
      <c r="J38" s="4"/>
      <c r="K38" s="4"/>
    </row>
    <row r="39" ht="14.25" customHeight="1">
      <c r="A39" s="17"/>
      <c r="E39" s="18"/>
      <c r="F39" s="4"/>
      <c r="G39" s="4"/>
      <c r="H39" s="4"/>
      <c r="I39" s="4"/>
      <c r="J39" s="4"/>
      <c r="K39" s="4"/>
    </row>
    <row r="40" ht="14.25" customHeight="1">
      <c r="A40" s="19"/>
      <c r="B40" s="20"/>
      <c r="C40" s="20"/>
      <c r="D40" s="20"/>
      <c r="E40" s="21"/>
      <c r="F40" s="4"/>
      <c r="G40" s="4"/>
      <c r="H40" s="4"/>
      <c r="I40" s="4"/>
      <c r="J40" s="4"/>
      <c r="K40" s="4"/>
    </row>
    <row r="41" ht="35.25" customHeight="1">
      <c r="A41" s="13" t="s">
        <v>18</v>
      </c>
      <c r="B41" s="2"/>
      <c r="C41" s="2"/>
      <c r="D41" s="2"/>
      <c r="E41" s="3"/>
      <c r="F41" s="4"/>
      <c r="G41" s="4"/>
      <c r="H41" s="4"/>
      <c r="I41" s="4"/>
      <c r="J41" s="4"/>
      <c r="K41" s="4"/>
    </row>
    <row r="42" ht="14.25" customHeight="1">
      <c r="A42" s="22" t="s">
        <v>19</v>
      </c>
      <c r="B42" s="16"/>
      <c r="C42" s="23" t="s">
        <v>20</v>
      </c>
      <c r="D42" s="24"/>
      <c r="E42" s="3"/>
      <c r="F42" s="4"/>
      <c r="G42" s="4"/>
      <c r="H42" s="4"/>
      <c r="I42" s="4"/>
      <c r="J42" s="4"/>
      <c r="K42" s="4"/>
    </row>
    <row r="43" ht="14.25" customHeight="1">
      <c r="A43" s="19"/>
      <c r="B43" s="21"/>
      <c r="C43" s="23" t="s">
        <v>21</v>
      </c>
      <c r="D43" s="24"/>
      <c r="E43" s="3"/>
      <c r="F43" s="4"/>
      <c r="G43" s="4"/>
      <c r="H43" s="4"/>
      <c r="I43" s="4"/>
      <c r="J43" s="4"/>
      <c r="K43" s="4"/>
    </row>
    <row r="44" ht="14.25" customHeight="1">
      <c r="A44" s="25"/>
      <c r="F44" s="4"/>
      <c r="G44" s="4"/>
      <c r="H44" s="4"/>
      <c r="I44" s="4"/>
      <c r="J44" s="4"/>
      <c r="K44" s="4"/>
    </row>
    <row r="45" ht="14.25" customHeight="1">
      <c r="A45" s="26" t="s">
        <v>22</v>
      </c>
      <c r="B45" s="2"/>
      <c r="C45" s="2"/>
      <c r="D45" s="2"/>
      <c r="E45" s="3"/>
      <c r="F45" s="4"/>
      <c r="G45" s="4"/>
      <c r="H45" s="4"/>
      <c r="I45" s="4"/>
      <c r="J45" s="4"/>
      <c r="K45" s="4"/>
    </row>
    <row r="46" ht="14.25" customHeight="1">
      <c r="A46" s="27" t="s">
        <v>23</v>
      </c>
      <c r="B46" s="2"/>
      <c r="C46" s="2"/>
      <c r="D46" s="2"/>
      <c r="E46" s="3"/>
      <c r="F46" s="4"/>
      <c r="G46" s="4"/>
      <c r="H46" s="4"/>
      <c r="I46" s="4"/>
      <c r="J46" s="4"/>
      <c r="K46" s="4"/>
    </row>
    <row r="47" ht="14.25" customHeight="1">
      <c r="A47" s="8"/>
      <c r="B47" s="2"/>
      <c r="C47" s="2"/>
      <c r="D47" s="2"/>
      <c r="E47" s="3"/>
      <c r="F47" s="4"/>
      <c r="G47" s="4"/>
      <c r="H47" s="4"/>
      <c r="I47" s="4"/>
      <c r="J47" s="4"/>
      <c r="K47" s="4"/>
    </row>
    <row r="48" ht="14.25" customHeight="1">
      <c r="A48" s="27" t="s">
        <v>24</v>
      </c>
      <c r="B48" s="2"/>
      <c r="C48" s="2"/>
      <c r="D48" s="2"/>
      <c r="E48" s="3"/>
      <c r="F48" s="4"/>
      <c r="G48" s="4"/>
      <c r="H48" s="4"/>
      <c r="I48" s="4"/>
      <c r="J48" s="4"/>
      <c r="K48" s="4"/>
    </row>
    <row r="49" ht="28.5" customHeight="1">
      <c r="A49" s="5" t="str">
        <f>IFERROR(VLOOKUP(A47,Hoja2!B1:I10,2,FALSE),"")</f>
        <v/>
      </c>
      <c r="B49" s="2"/>
      <c r="C49" s="2"/>
      <c r="D49" s="2"/>
      <c r="E49" s="3"/>
      <c r="F49" s="4"/>
      <c r="G49" s="4"/>
      <c r="H49" s="4"/>
      <c r="I49" s="4"/>
      <c r="J49" s="4"/>
      <c r="K49" s="4"/>
    </row>
    <row r="50" ht="14.25" customHeight="1">
      <c r="A50" s="27" t="s">
        <v>25</v>
      </c>
      <c r="B50" s="2"/>
      <c r="C50" s="2"/>
      <c r="D50" s="2"/>
      <c r="E50" s="3"/>
      <c r="F50" s="4"/>
      <c r="G50" s="4"/>
      <c r="H50" s="4"/>
      <c r="I50" s="4"/>
      <c r="J50" s="4"/>
      <c r="K50" s="4"/>
    </row>
    <row r="51" ht="28.5" customHeight="1">
      <c r="A51" s="5" t="str">
        <f>IFERROR(VLOOKUP(A47,Hoja2!B1:I10,3,FALSE),"")</f>
        <v/>
      </c>
      <c r="B51" s="2"/>
      <c r="C51" s="2"/>
      <c r="D51" s="2"/>
      <c r="E51" s="3"/>
      <c r="F51" s="4"/>
      <c r="G51" s="4"/>
      <c r="H51" s="4"/>
      <c r="I51" s="4"/>
      <c r="J51" s="4"/>
      <c r="K51" s="4"/>
    </row>
    <row r="52" ht="14.25" customHeight="1">
      <c r="A52" s="27" t="s">
        <v>26</v>
      </c>
      <c r="B52" s="2"/>
      <c r="C52" s="2"/>
      <c r="D52" s="2"/>
      <c r="E52" s="3"/>
      <c r="F52" s="4"/>
      <c r="G52" s="4"/>
      <c r="H52" s="4"/>
      <c r="I52" s="4"/>
      <c r="J52" s="4"/>
      <c r="K52" s="4"/>
    </row>
    <row r="53" ht="28.5" customHeight="1">
      <c r="A53" s="5" t="str">
        <f>IFERROR(VLOOKUP(A47,Hoja2!B1:I10,4,FALSE),"")</f>
        <v/>
      </c>
      <c r="B53" s="2"/>
      <c r="C53" s="2"/>
      <c r="D53" s="2"/>
      <c r="E53" s="3"/>
      <c r="F53" s="4"/>
      <c r="G53" s="4"/>
      <c r="H53" s="4"/>
      <c r="I53" s="4"/>
      <c r="J53" s="4"/>
      <c r="K53" s="4"/>
    </row>
    <row r="54" ht="31.5" customHeight="1">
      <c r="A54" s="28" t="s">
        <v>27</v>
      </c>
      <c r="B54" s="2"/>
      <c r="C54" s="2"/>
      <c r="D54" s="2"/>
      <c r="E54" s="3"/>
      <c r="F54" s="4"/>
      <c r="G54" s="4"/>
      <c r="H54" s="4"/>
      <c r="I54" s="4"/>
      <c r="J54" s="4"/>
      <c r="K54" s="4"/>
    </row>
    <row r="55" ht="14.25" customHeight="1">
      <c r="A55" s="29" t="s">
        <v>28</v>
      </c>
      <c r="B55" s="30" t="s">
        <v>29</v>
      </c>
      <c r="C55" s="2"/>
      <c r="D55" s="3"/>
      <c r="E55" s="29" t="s">
        <v>30</v>
      </c>
      <c r="F55" s="4"/>
      <c r="G55" s="4"/>
      <c r="H55" s="4"/>
      <c r="I55" s="4"/>
      <c r="J55" s="4"/>
      <c r="K55" s="4"/>
    </row>
    <row r="56" ht="30.0" customHeight="1">
      <c r="A56" s="31">
        <v>1.0</v>
      </c>
      <c r="B56" s="13" t="str">
        <f>IFERROR(VLOOKUP(A47,Hoja2!B1:I10,5,FALSE),"")</f>
        <v/>
      </c>
      <c r="C56" s="2"/>
      <c r="D56" s="3"/>
      <c r="E56" s="32"/>
      <c r="F56" s="4"/>
      <c r="G56" s="4"/>
      <c r="H56" s="4"/>
      <c r="I56" s="4"/>
      <c r="J56" s="4"/>
      <c r="K56" s="4"/>
    </row>
    <row r="57" ht="30.0" customHeight="1">
      <c r="A57" s="31">
        <v>2.0</v>
      </c>
      <c r="B57" s="13" t="str">
        <f>IFERROR(VLOOKUP(A47,Hoja2!B1:I10,6,FALSE),"")</f>
        <v/>
      </c>
      <c r="C57" s="2"/>
      <c r="D57" s="3"/>
      <c r="E57" s="32"/>
      <c r="F57" s="4"/>
      <c r="G57" s="4"/>
      <c r="H57" s="4"/>
      <c r="I57" s="4"/>
      <c r="J57" s="4"/>
      <c r="K57" s="4"/>
    </row>
    <row r="58" ht="30.0" customHeight="1">
      <c r="A58" s="31">
        <v>3.0</v>
      </c>
      <c r="B58" s="13" t="str">
        <f>IFERROR(VLOOKUP(A47,Hoja2!B1:I10,7,FALSE),"")</f>
        <v/>
      </c>
      <c r="C58" s="2"/>
      <c r="D58" s="3"/>
      <c r="E58" s="32"/>
      <c r="F58" s="4"/>
      <c r="G58" s="4"/>
      <c r="H58" s="4"/>
      <c r="I58" s="4"/>
      <c r="J58" s="4"/>
      <c r="K58" s="4"/>
    </row>
    <row r="59" ht="30.0" customHeight="1">
      <c r="A59" s="31">
        <v>4.0</v>
      </c>
      <c r="B59" s="13" t="str">
        <f>IFERROR(VLOOKUP(A47,Hoja2!B1:I10,8,FALSE),"")</f>
        <v/>
      </c>
      <c r="C59" s="2"/>
      <c r="D59" s="3"/>
      <c r="E59" s="32"/>
      <c r="F59" s="4"/>
      <c r="G59" s="4"/>
      <c r="H59" s="4"/>
      <c r="I59" s="4"/>
      <c r="J59" s="4"/>
      <c r="K59" s="4"/>
    </row>
    <row r="60" ht="14.25" customHeight="1">
      <c r="A60" s="33"/>
      <c r="F60" s="4"/>
      <c r="G60" s="4"/>
      <c r="H60" s="4"/>
      <c r="I60" s="4"/>
      <c r="J60" s="4"/>
      <c r="K60" s="4"/>
    </row>
    <row r="61" ht="102.75" customHeight="1">
      <c r="A61" s="13" t="s">
        <v>31</v>
      </c>
      <c r="B61" s="2"/>
      <c r="C61" s="2"/>
      <c r="D61" s="2"/>
      <c r="E61" s="3"/>
      <c r="F61" s="4"/>
      <c r="G61" s="4"/>
      <c r="H61" s="4"/>
      <c r="I61" s="4"/>
      <c r="J61" s="4"/>
      <c r="K61" s="4"/>
    </row>
    <row r="62" ht="14.25" customHeight="1">
      <c r="A62" s="26" t="s">
        <v>32</v>
      </c>
      <c r="B62" s="2"/>
      <c r="C62" s="2"/>
      <c r="D62" s="2"/>
      <c r="E62" s="3"/>
      <c r="F62" s="4"/>
      <c r="G62" s="4"/>
      <c r="H62" s="4"/>
      <c r="I62" s="4"/>
      <c r="J62" s="4"/>
      <c r="K62" s="4"/>
    </row>
    <row r="63" ht="14.25" customHeight="1">
      <c r="A63" s="34"/>
      <c r="B63" s="2"/>
      <c r="C63" s="2"/>
      <c r="D63" s="2"/>
      <c r="E63" s="3"/>
      <c r="F63" s="4"/>
      <c r="G63" s="4"/>
      <c r="H63" s="4"/>
      <c r="I63" s="4"/>
      <c r="J63" s="4"/>
      <c r="K63" s="4"/>
    </row>
    <row r="64" ht="14.25" customHeight="1">
      <c r="A64" s="26" t="s">
        <v>33</v>
      </c>
      <c r="B64" s="2"/>
      <c r="C64" s="2"/>
      <c r="D64" s="2"/>
      <c r="E64" s="3"/>
      <c r="F64" s="4"/>
      <c r="G64" s="4"/>
      <c r="H64" s="4"/>
      <c r="I64" s="4"/>
      <c r="J64" s="4"/>
      <c r="K64" s="4"/>
    </row>
    <row r="65" ht="14.25" customHeight="1">
      <c r="A65" s="35" t="str">
        <f>IF(A63=0,"",Convierte!E5)</f>
        <v/>
      </c>
      <c r="B65" s="2"/>
      <c r="C65" s="2"/>
      <c r="D65" s="2"/>
      <c r="E65" s="3"/>
      <c r="F65" s="4"/>
      <c r="G65" s="4"/>
      <c r="H65" s="4"/>
      <c r="I65" s="4"/>
      <c r="J65" s="4"/>
      <c r="K65" s="4"/>
    </row>
    <row r="66" ht="53.25" customHeight="1">
      <c r="A66" s="28" t="s">
        <v>34</v>
      </c>
      <c r="B66" s="2"/>
      <c r="C66" s="2"/>
      <c r="D66" s="2"/>
      <c r="E66" s="3"/>
      <c r="F66" s="4"/>
      <c r="G66" s="4"/>
      <c r="H66" s="4"/>
      <c r="I66" s="4"/>
      <c r="J66" s="4"/>
      <c r="K66" s="4"/>
    </row>
    <row r="67" ht="14.25" customHeight="1">
      <c r="A67" s="26" t="s">
        <v>32</v>
      </c>
      <c r="B67" s="2"/>
      <c r="C67" s="2"/>
      <c r="D67" s="2"/>
      <c r="E67" s="3"/>
      <c r="F67" s="4"/>
      <c r="G67" s="4"/>
      <c r="H67" s="4"/>
      <c r="I67" s="4"/>
      <c r="J67" s="4"/>
      <c r="K67" s="4"/>
    </row>
    <row r="68" ht="14.25" customHeight="1">
      <c r="A68" s="36" t="str">
        <f>IF(A63*0.9=0,"",IF(A63*0.9&gt;13000000,13000000,ROUND(A63*0.9,0)))</f>
        <v/>
      </c>
      <c r="B68" s="2"/>
      <c r="C68" s="2"/>
      <c r="D68" s="2"/>
      <c r="E68" s="3"/>
      <c r="F68" s="4"/>
      <c r="G68" s="4"/>
      <c r="H68" s="4"/>
      <c r="I68" s="4"/>
      <c r="J68" s="4"/>
      <c r="K68" s="4"/>
    </row>
    <row r="69" ht="14.25" customHeight="1">
      <c r="A69" s="26" t="s">
        <v>33</v>
      </c>
      <c r="B69" s="2"/>
      <c r="C69" s="2"/>
      <c r="D69" s="2"/>
      <c r="E69" s="3"/>
      <c r="F69" s="4"/>
      <c r="G69" s="4"/>
      <c r="H69" s="4"/>
      <c r="I69" s="4"/>
      <c r="J69" s="4"/>
      <c r="K69" s="4"/>
    </row>
    <row r="70" ht="14.25" customHeight="1">
      <c r="A70" s="37" t="str">
        <f>IF(A68="","",'Convierte (3)'!E5)</f>
        <v/>
      </c>
      <c r="B70" s="2"/>
      <c r="C70" s="2"/>
      <c r="D70" s="2"/>
      <c r="E70" s="3"/>
      <c r="F70" s="4"/>
      <c r="G70" s="4"/>
      <c r="H70" s="4"/>
      <c r="I70" s="4"/>
      <c r="J70" s="4"/>
      <c r="K70" s="4"/>
    </row>
    <row r="71" ht="30.0" customHeight="1">
      <c r="A71" s="28" t="s">
        <v>35</v>
      </c>
      <c r="B71" s="2"/>
      <c r="C71" s="2"/>
      <c r="D71" s="2"/>
      <c r="E71" s="3"/>
      <c r="F71" s="4"/>
      <c r="G71" s="4"/>
      <c r="H71" s="4"/>
      <c r="I71" s="4"/>
      <c r="J71" s="4"/>
      <c r="K71" s="4"/>
    </row>
    <row r="72" ht="14.25" customHeight="1">
      <c r="A72" s="26" t="s">
        <v>32</v>
      </c>
      <c r="B72" s="2"/>
      <c r="C72" s="2"/>
      <c r="D72" s="2"/>
      <c r="E72" s="3"/>
      <c r="F72" s="4"/>
      <c r="G72" s="4"/>
      <c r="H72" s="4"/>
      <c r="I72" s="4"/>
      <c r="J72" s="4"/>
      <c r="K72" s="4"/>
    </row>
    <row r="73" ht="14.25" customHeight="1">
      <c r="A73" s="37" t="str">
        <f>IF(A63=0,"",IF(A63-A68&gt;1300000,A63-A68,A63*0.1))</f>
        <v/>
      </c>
      <c r="B73" s="2"/>
      <c r="C73" s="2"/>
      <c r="D73" s="2"/>
      <c r="E73" s="3"/>
      <c r="F73" s="4"/>
      <c r="G73" s="4"/>
      <c r="H73" s="4"/>
      <c r="I73" s="4"/>
      <c r="J73" s="4"/>
      <c r="K73" s="4"/>
    </row>
    <row r="74" ht="14.25" customHeight="1">
      <c r="A74" s="26" t="s">
        <v>33</v>
      </c>
      <c r="B74" s="2"/>
      <c r="C74" s="2"/>
      <c r="D74" s="2"/>
      <c r="E74" s="3"/>
      <c r="F74" s="4"/>
      <c r="G74" s="4"/>
      <c r="H74" s="4"/>
      <c r="I74" s="4"/>
      <c r="J74" s="4"/>
      <c r="K74" s="4"/>
    </row>
    <row r="75" ht="14.25" customHeight="1">
      <c r="A75" s="35" t="str">
        <f>IF(A73="","",'Convierte (2)'!E5)</f>
        <v/>
      </c>
      <c r="B75" s="2"/>
      <c r="C75" s="2"/>
      <c r="D75" s="2"/>
      <c r="E75" s="3"/>
      <c r="F75" s="4"/>
      <c r="G75" s="4"/>
      <c r="H75" s="4"/>
      <c r="I75" s="4"/>
      <c r="J75" s="4"/>
      <c r="K75" s="4"/>
    </row>
    <row r="76" ht="30.0" customHeight="1">
      <c r="A76" s="6" t="s">
        <v>36</v>
      </c>
      <c r="B76" s="2"/>
      <c r="C76" s="2"/>
      <c r="D76" s="2"/>
      <c r="E76" s="3"/>
      <c r="F76" s="4"/>
      <c r="G76" s="4"/>
      <c r="H76" s="4"/>
      <c r="I76" s="4"/>
      <c r="J76" s="4"/>
      <c r="K76" s="4"/>
    </row>
    <row r="77" ht="14.25" customHeight="1">
      <c r="A77" s="38"/>
      <c r="B77" s="2"/>
      <c r="C77" s="2"/>
      <c r="D77" s="2"/>
      <c r="E77" s="3"/>
      <c r="F77" s="4"/>
      <c r="G77" s="4"/>
      <c r="H77" s="4"/>
      <c r="I77" s="4"/>
      <c r="J77" s="4"/>
      <c r="K77" s="4"/>
    </row>
    <row r="78" ht="14.25" customHeight="1">
      <c r="A78" s="26" t="s">
        <v>37</v>
      </c>
      <c r="B78" s="2"/>
      <c r="C78" s="2"/>
      <c r="D78" s="2"/>
      <c r="E78" s="3"/>
      <c r="F78" s="4"/>
      <c r="G78" s="4"/>
      <c r="H78" s="4"/>
      <c r="I78" s="4"/>
      <c r="J78" s="4"/>
      <c r="K78" s="4"/>
    </row>
    <row r="79" ht="14.25" customHeight="1">
      <c r="A79" s="39"/>
      <c r="B79" s="2"/>
      <c r="C79" s="2"/>
      <c r="D79" s="2"/>
      <c r="E79" s="3"/>
      <c r="F79" s="4"/>
      <c r="G79" s="4"/>
      <c r="H79" s="4"/>
      <c r="I79" s="4"/>
      <c r="J79" s="4"/>
      <c r="K79" s="4"/>
    </row>
    <row r="80" ht="14.25" customHeight="1">
      <c r="A80" s="26" t="s">
        <v>38</v>
      </c>
      <c r="B80" s="2"/>
      <c r="C80" s="2"/>
      <c r="D80" s="2"/>
      <c r="E80" s="3"/>
      <c r="F80" s="4"/>
      <c r="G80" s="4"/>
      <c r="H80" s="4"/>
      <c r="I80" s="4"/>
      <c r="J80" s="4"/>
      <c r="K80" s="4"/>
    </row>
    <row r="81" ht="14.25" customHeight="1">
      <c r="A81" s="35" t="str">
        <f>IF(A79="","",'Convierte (4)'!E5)</f>
        <v/>
      </c>
      <c r="B81" s="2"/>
      <c r="C81" s="2"/>
      <c r="D81" s="2"/>
      <c r="E81" s="3"/>
      <c r="F81" s="4"/>
      <c r="G81" s="4"/>
      <c r="H81" s="4"/>
      <c r="I81" s="4"/>
      <c r="J81" s="4"/>
      <c r="K81" s="4"/>
    </row>
    <row r="82" ht="30.0" customHeight="1">
      <c r="A82" s="6" t="s">
        <v>39</v>
      </c>
      <c r="B82" s="2"/>
      <c r="C82" s="2"/>
      <c r="D82" s="2"/>
      <c r="E82" s="3"/>
      <c r="F82" s="4"/>
      <c r="G82" s="4"/>
      <c r="H82" s="4"/>
      <c r="I82" s="4"/>
      <c r="J82" s="4"/>
      <c r="K82" s="4"/>
    </row>
    <row r="83" ht="14.25" customHeight="1">
      <c r="A83" s="38"/>
      <c r="B83" s="2"/>
      <c r="C83" s="2"/>
      <c r="D83" s="2"/>
      <c r="E83" s="3"/>
      <c r="F83" s="4"/>
      <c r="G83" s="4"/>
      <c r="H83" s="4"/>
      <c r="I83" s="4"/>
      <c r="J83" s="4"/>
      <c r="K83" s="4"/>
    </row>
    <row r="84" ht="14.25" customHeight="1">
      <c r="A84" s="26" t="s">
        <v>40</v>
      </c>
      <c r="B84" s="2"/>
      <c r="C84" s="2"/>
      <c r="D84" s="2"/>
      <c r="E84" s="3"/>
      <c r="F84" s="4"/>
      <c r="G84" s="4"/>
      <c r="H84" s="4"/>
      <c r="I84" s="4"/>
      <c r="J84" s="4"/>
      <c r="K84" s="4"/>
    </row>
    <row r="85" ht="14.25" customHeight="1">
      <c r="A85" s="39"/>
      <c r="B85" s="2"/>
      <c r="C85" s="2"/>
      <c r="D85" s="2"/>
      <c r="E85" s="3"/>
      <c r="F85" s="4"/>
      <c r="G85" s="4"/>
      <c r="H85" s="4"/>
      <c r="I85" s="4"/>
      <c r="J85" s="4"/>
      <c r="K85" s="4"/>
    </row>
    <row r="86" ht="14.25" customHeight="1">
      <c r="A86" s="26" t="s">
        <v>41</v>
      </c>
      <c r="B86" s="2"/>
      <c r="C86" s="2"/>
      <c r="D86" s="2"/>
      <c r="E86" s="3"/>
      <c r="F86" s="4"/>
      <c r="G86" s="4"/>
      <c r="H86" s="4"/>
      <c r="I86" s="4"/>
      <c r="J86" s="4"/>
      <c r="K86" s="4"/>
    </row>
    <row r="87" ht="14.25" customHeight="1">
      <c r="A87" s="35" t="str">
        <f>IF(A85="","",'Convierte (5)'!E5)</f>
        <v/>
      </c>
      <c r="B87" s="2"/>
      <c r="C87" s="2"/>
      <c r="D87" s="2"/>
      <c r="E87" s="3"/>
      <c r="F87" s="4"/>
      <c r="G87" s="4"/>
      <c r="H87" s="4"/>
      <c r="I87" s="4"/>
      <c r="J87" s="4"/>
      <c r="K87" s="4"/>
    </row>
    <row r="88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ht="14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</sheetData>
  <mergeCells count="64">
    <mergeCell ref="A53:E53"/>
    <mergeCell ref="A54:E54"/>
    <mergeCell ref="A60:E60"/>
    <mergeCell ref="A66:E66"/>
    <mergeCell ref="A61:E61"/>
    <mergeCell ref="A65:E65"/>
    <mergeCell ref="A62:E62"/>
    <mergeCell ref="A63:E63"/>
    <mergeCell ref="A64:E64"/>
    <mergeCell ref="A68:E68"/>
    <mergeCell ref="A69:E69"/>
    <mergeCell ref="A72:E72"/>
    <mergeCell ref="A70:E70"/>
    <mergeCell ref="A71:E71"/>
    <mergeCell ref="A52:E52"/>
    <mergeCell ref="B59:D59"/>
    <mergeCell ref="B55:D55"/>
    <mergeCell ref="B56:D56"/>
    <mergeCell ref="B57:D57"/>
    <mergeCell ref="B58:D58"/>
    <mergeCell ref="A67:E67"/>
    <mergeCell ref="A12:E12"/>
    <mergeCell ref="A13:E13"/>
    <mergeCell ref="A14:E21"/>
    <mergeCell ref="A22:E22"/>
    <mergeCell ref="B9:E9"/>
    <mergeCell ref="A8:E8"/>
    <mergeCell ref="A42:B43"/>
    <mergeCell ref="D42:E42"/>
    <mergeCell ref="D43:E43"/>
    <mergeCell ref="A41:E41"/>
    <mergeCell ref="A23:E40"/>
    <mergeCell ref="A45:E45"/>
    <mergeCell ref="A46:E46"/>
    <mergeCell ref="A47:E47"/>
    <mergeCell ref="A49:E49"/>
    <mergeCell ref="A48:E48"/>
    <mergeCell ref="A50:E50"/>
    <mergeCell ref="A51:E51"/>
    <mergeCell ref="A44:E44"/>
    <mergeCell ref="A1:E1"/>
    <mergeCell ref="A2:E2"/>
    <mergeCell ref="B11:C11"/>
    <mergeCell ref="A3:E3"/>
    <mergeCell ref="B4:C4"/>
    <mergeCell ref="B6:C6"/>
    <mergeCell ref="B5:E5"/>
    <mergeCell ref="B7:C7"/>
    <mergeCell ref="B10:C10"/>
    <mergeCell ref="A80:E80"/>
    <mergeCell ref="A86:E86"/>
    <mergeCell ref="A87:E87"/>
    <mergeCell ref="A81:E81"/>
    <mergeCell ref="A82:E82"/>
    <mergeCell ref="A83:E83"/>
    <mergeCell ref="A84:E84"/>
    <mergeCell ref="A85:E85"/>
    <mergeCell ref="A74:E74"/>
    <mergeCell ref="A75:E75"/>
    <mergeCell ref="A73:E73"/>
    <mergeCell ref="A76:E76"/>
    <mergeCell ref="A77:E77"/>
    <mergeCell ref="A78:E78"/>
    <mergeCell ref="A79:E79"/>
  </mergeCells>
  <dataValidations>
    <dataValidation type="list" allowBlank="1" showErrorMessage="1" sqref="B9">
      <formula1>Hoja2!$J$1:$J$9</formula1>
    </dataValidation>
    <dataValidation type="list" allowBlank="1" showErrorMessage="1" sqref="E4">
      <formula1>Hoja2!$A$1:$A$5</formula1>
    </dataValidation>
    <dataValidation type="list" allowBlank="1" showErrorMessage="1" sqref="A47">
      <formula1>Hoja2!$B$1:$B$10</formula1>
    </dataValidation>
    <dataValidation type="list" allowBlank="1" showErrorMessage="1" sqref="A77 A83">
      <formula1>Hoja2!$K$1:$K$3</formula1>
    </dataValidation>
  </dataValidations>
  <printOptions horizontalCentered="1"/>
  <pageMargins bottom="0.5905511811023623" footer="0.0" header="0.0" left="0.3937007874015748" right="0.3937007874015748" top="0.984251968503937"/>
  <pageSetup fitToHeight="0" orientation="portrait"/>
  <headerFooter>
    <oddHeader>&amp;CCONVOCATORIA PARA LA PRESENTACIÓN DE IDEAS DE PROYECTOS CIUDADANOS  DE EDUCACION AMBIENTAL – PROCEDA TOLIMA 2022.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5.57"/>
    <col customWidth="1" min="3" max="3" width="5.14"/>
    <col customWidth="1" min="4" max="4" width="16.86"/>
    <col customWidth="1" min="5" max="5" width="15.86"/>
    <col customWidth="1" min="6" max="22" width="3.71"/>
    <col customWidth="1" min="23" max="23" width="9.14"/>
    <col customWidth="1" min="24" max="24" width="13.29"/>
    <col customWidth="1" min="25" max="25" width="9.14"/>
    <col customWidth="1" min="26" max="26" width="5.29"/>
    <col customWidth="1" min="27" max="27" width="3.86"/>
    <col customWidth="1" min="28" max="28" width="5.14"/>
  </cols>
  <sheetData>
    <row r="1" ht="12.75" customHeight="1">
      <c r="A1" s="70"/>
      <c r="B1" s="70"/>
      <c r="C1" s="70"/>
      <c r="D1" s="70" t="s">
        <v>117</v>
      </c>
      <c r="E1" s="70" t="s">
        <v>118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ht="12.75" customHeight="1">
      <c r="A2" s="70"/>
      <c r="B2" s="70"/>
      <c r="C2" s="70"/>
      <c r="D2" s="70" t="s">
        <v>119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ht="12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ht="12.75" customHeight="1">
      <c r="A4" s="70"/>
      <c r="B4" s="70"/>
      <c r="C4" s="70"/>
      <c r="D4" s="71" t="str">
        <f>+'Anexo 1'!A68</f>
        <v/>
      </c>
      <c r="E4" s="72" t="str">
        <f>X7&amp;Y7&amp;X8&amp;Y8&amp;X9&amp;Y9&amp;X10&amp;Y10&amp;X11&amp;Y11&amp;X12&amp;Y12&amp;X13&amp;Y13&amp;X14&amp;Y14&amp;X15&amp;Y15&amp;" "&amp;IF(X16="UN","peso",IF(OR(W10&gt;0,W11&gt;0,W12&gt;0,W13&gt;0,W14&gt;0,W15&gt;1),E1,CONCATENATE("de ",E1)))&amp;" "</f>
        <v>  de pesos </v>
      </c>
      <c r="X4" s="70"/>
      <c r="Y4" s="70"/>
      <c r="Z4" s="70"/>
      <c r="AA4" s="70"/>
      <c r="AB4" s="70"/>
    </row>
    <row r="5" ht="12.75" customHeight="1">
      <c r="A5" s="70"/>
      <c r="B5" s="70"/>
      <c r="C5" s="70"/>
      <c r="D5" s="73" t="str">
        <f>ROUNDDOWN(D4,0)</f>
        <v>  -   </v>
      </c>
      <c r="E5" s="70" t="str">
        <f>UPPER(TEXT(E4,""))</f>
        <v>  DE PESOS 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ht="12.75" customHeight="1">
      <c r="A6" s="70"/>
      <c r="B6" s="70"/>
      <c r="C6" s="70"/>
      <c r="D6" s="73" t="str">
        <f>ROUND(+D4-D5,2)</f>
        <v>  -   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4" t="str">
        <f>IF(W7&lt;&gt;0,1,7)</f>
        <v>7</v>
      </c>
      <c r="X6" s="70"/>
      <c r="Y6" s="70"/>
      <c r="Z6" s="70"/>
      <c r="AA6" s="70"/>
      <c r="AB6" s="70"/>
    </row>
    <row r="7" ht="12.75" customHeight="1">
      <c r="A7" s="70"/>
      <c r="B7" s="70"/>
      <c r="C7" s="70"/>
      <c r="D7" s="74" t="str">
        <f>IF(D6=0,"00",TEXT(D6*100,"00"))</f>
        <v>00</v>
      </c>
      <c r="E7" s="70" t="s">
        <v>120</v>
      </c>
      <c r="F7" s="75" t="str">
        <f>IF(D4&gt;99999999.99,ROUNDDOWN(D4/100000000,0),0)</f>
        <v>0</v>
      </c>
      <c r="G7" s="76" t="str">
        <f>TEXT(F7,"0")</f>
        <v>0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5" t="str">
        <f t="shared" ref="W7:W15" si="1">SUM(F7:V7)</f>
        <v>0</v>
      </c>
      <c r="X7" s="70" t="str">
        <f>IF(W7=0,"",IF(AB9=100,"cien",IF(W7=1,"ciento",VLOOKUP(W7,$B$57:$D$65,3,FALSE))))</f>
        <v/>
      </c>
      <c r="Y7" s="70" t="str">
        <f>IF(X7&lt;&gt;""," ","")</f>
        <v/>
      </c>
      <c r="Z7" s="70"/>
      <c r="AA7" s="70"/>
      <c r="AB7" s="70"/>
    </row>
    <row r="8" ht="12.75" customHeight="1">
      <c r="A8" s="70"/>
      <c r="B8" s="70"/>
      <c r="C8" s="70"/>
      <c r="D8" s="75"/>
      <c r="E8" s="70" t="s">
        <v>121</v>
      </c>
      <c r="F8" s="70" t="str">
        <f>IF(F7=0,0,IF(F7&lt;&gt;0,MID(D4,2,1),D4/10000000))</f>
        <v>0</v>
      </c>
      <c r="G8" s="77" t="str">
        <f t="shared" ref="G8:G15" si="2">VALUE(F8)</f>
        <v>0</v>
      </c>
      <c r="H8" s="72" t="str">
        <f>IF(D4&lt;=99999999.99,ROUNDDOWN(D4/10000000,0),0)</f>
        <v>0</v>
      </c>
      <c r="I8" s="76" t="str">
        <f>TEXT(H8,"0")</f>
        <v>0</v>
      </c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5" t="str">
        <f t="shared" si="1"/>
        <v>0</v>
      </c>
      <c r="X8" s="70" t="str">
        <f>IF(W8=0,"",IF(W8&gt;=3,VLOOKUP(W8,$B$49:$D$55,3,FALSE),IF(W8&lt;=2,VLOOKUP($Z$9,$C$19:$D$47,2,FALSE))))</f>
        <v/>
      </c>
      <c r="Y8" s="70" t="str">
        <f>IF(AB9=0,"",IF(AA9=0," millones ",IF(W9=0," millones ",IF(Z9&gt;=30," y ",IF(W8=0,"",IF($Z$9&lt;30," millones ",""))))))</f>
        <v/>
      </c>
      <c r="Z8" s="70"/>
      <c r="AA8" s="70"/>
      <c r="AB8" s="70"/>
    </row>
    <row r="9" ht="12.75" customHeight="1">
      <c r="A9" s="70"/>
      <c r="B9" s="70"/>
      <c r="C9" s="70"/>
      <c r="D9" s="70"/>
      <c r="E9" s="70" t="s">
        <v>122</v>
      </c>
      <c r="F9" s="70" t="str">
        <f>IF(F7=0,0,IF(F8&gt;=1,MID(D4,3,1),D4/1000000))</f>
        <v>0</v>
      </c>
      <c r="G9" s="77" t="str">
        <f t="shared" si="2"/>
        <v>0</v>
      </c>
      <c r="H9" s="70" t="str">
        <f>IF(H8=0,0,IF(H8&lt;&gt;0,MID(D4,2,1),D4/1000000))</f>
        <v>0</v>
      </c>
      <c r="I9" s="77" t="str">
        <f t="shared" ref="I9:I15" si="3">VALUE(H9)</f>
        <v>0</v>
      </c>
      <c r="J9" s="72" t="str">
        <f>IF(D4&lt;=9999999.99,ROUNDDOWN(D4/1000000,0),0)</f>
        <v>0</v>
      </c>
      <c r="K9" s="76" t="str">
        <f>TEXT(J9,"0")</f>
        <v>0</v>
      </c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5" t="str">
        <f t="shared" si="1"/>
        <v>0</v>
      </c>
      <c r="X9" s="70" t="str">
        <f>IF(W9=0,"",IF(Z9&lt;10,VLOOKUP(W9,$C$19:$D$27,2,FALSE),IF(Z9&lt;=30,"",IF(Z9=11,"",IF(W9=1,"un ",VLOOKUP(W9,$C$19:$D$27,2,FALSE))))))</f>
        <v/>
      </c>
      <c r="Y9" s="70" t="str">
        <f>IF(AB9=1," millon ",IF(X9&lt;&gt;""," millones ",""))</f>
        <v/>
      </c>
      <c r="Z9" s="75" t="str">
        <f>+W8*10+W9</f>
        <v>0</v>
      </c>
      <c r="AA9" s="75" t="str">
        <f>+W8+W9</f>
        <v>0</v>
      </c>
      <c r="AB9" s="70" t="str">
        <f>+W7*100+W8*10+W9*1</f>
        <v>0</v>
      </c>
    </row>
    <row r="10" ht="12.75" customHeight="1">
      <c r="A10" s="70"/>
      <c r="B10" s="70"/>
      <c r="C10" s="70"/>
      <c r="D10" s="70"/>
      <c r="E10" s="70" t="s">
        <v>123</v>
      </c>
      <c r="F10" s="70" t="str">
        <f>IF(F7=0,0,IF(F9&gt;=1,MID(D4,4,1),D4/100000))</f>
        <v>0</v>
      </c>
      <c r="G10" s="77" t="str">
        <f t="shared" si="2"/>
        <v>0</v>
      </c>
      <c r="H10" s="70" t="str">
        <f>IF(H8=0,0,IF(H9&gt;=1,MID(D4,3,1),D4/100000))</f>
        <v>0</v>
      </c>
      <c r="I10" s="77" t="str">
        <f t="shared" si="3"/>
        <v>0</v>
      </c>
      <c r="J10" s="70" t="str">
        <f>IF(J9=0,0,IF(J9&gt;=1,MID(D4,2,1),D4/100000))</f>
        <v>0</v>
      </c>
      <c r="K10" s="77" t="str">
        <f t="shared" ref="K10:K15" si="4">VALUE(J10)</f>
        <v>0</v>
      </c>
      <c r="L10" s="72" t="str">
        <f>IF(D4&lt;=999999.99,ROUNDDOWN(D4/100000,0),0)</f>
        <v>0</v>
      </c>
      <c r="M10" s="76" t="str">
        <f>TEXT(L10,"0")</f>
        <v>0</v>
      </c>
      <c r="N10" s="70"/>
      <c r="O10" s="70"/>
      <c r="P10" s="70"/>
      <c r="Q10" s="70"/>
      <c r="R10" s="70"/>
      <c r="S10" s="70"/>
      <c r="T10" s="70"/>
      <c r="U10" s="70"/>
      <c r="V10" s="70"/>
      <c r="W10" s="75" t="str">
        <f t="shared" si="1"/>
        <v>0</v>
      </c>
      <c r="X10" s="70" t="str">
        <f>IF(W10=0,"",IF(AB12=100," cien",IF(W10=1," ciento",VLOOKUP(W10,$B$57:$D$65,3,FALSE))))</f>
        <v/>
      </c>
      <c r="Y10" s="70" t="s">
        <v>124</v>
      </c>
      <c r="Z10" s="70"/>
      <c r="AA10" s="70"/>
      <c r="AB10" s="70"/>
    </row>
    <row r="11" ht="12.75" customHeight="1">
      <c r="A11" s="70"/>
      <c r="B11" s="70"/>
      <c r="C11" s="70"/>
      <c r="D11" s="70"/>
      <c r="E11" s="70" t="s">
        <v>125</v>
      </c>
      <c r="F11" s="70" t="str">
        <f>IF(F7=0,0,IF(F10&gt;=1,MID(D4,5,1),D4/10000))</f>
        <v>0</v>
      </c>
      <c r="G11" s="77" t="str">
        <f t="shared" si="2"/>
        <v>0</v>
      </c>
      <c r="H11" s="70" t="str">
        <f>IF(H8=0,0,IF(H10&gt;=1,MID(D4,4,1),D4/10000))</f>
        <v>0</v>
      </c>
      <c r="I11" s="77" t="str">
        <f t="shared" si="3"/>
        <v>0</v>
      </c>
      <c r="J11" s="70" t="str">
        <f>IF(J9=0,0,IF(J10&gt;=1,MID(D4,3,1),D4/10000))</f>
        <v>0</v>
      </c>
      <c r="K11" s="77" t="str">
        <f t="shared" si="4"/>
        <v>0</v>
      </c>
      <c r="L11" s="70" t="str">
        <f>IF(L10=0,0,IF(L10&lt;&gt;0,MID(D4,2,1),D4/10000))</f>
        <v>0</v>
      </c>
      <c r="M11" s="77" t="str">
        <f t="shared" ref="M11:M15" si="5">VALUE(L11)</f>
        <v>0</v>
      </c>
      <c r="N11" s="72" t="str">
        <f>IF(D4&lt;=99999.99,ROUNDDOWN(D4/10000,0),0)</f>
        <v>0</v>
      </c>
      <c r="O11" s="76" t="str">
        <f>TEXT(N11,"0")</f>
        <v>0</v>
      </c>
      <c r="P11" s="70"/>
      <c r="Q11" s="70"/>
      <c r="R11" s="70"/>
      <c r="S11" s="70"/>
      <c r="T11" s="70"/>
      <c r="U11" s="70"/>
      <c r="V11" s="70"/>
      <c r="W11" s="75" t="str">
        <f t="shared" si="1"/>
        <v>0</v>
      </c>
      <c r="X11" s="70" t="str">
        <f>IF(W11=0,"",IF(W11&gt;=3,VLOOKUP(W11,$B$49:$D$55,3,FALSE),IF(W11&lt;=2,VLOOKUP($Z$12,$C$19:$D$47,2,FALSE))))</f>
        <v/>
      </c>
      <c r="Y11" s="70" t="str">
        <f>IF(AB12=0,"",IF(AA12=W11," mil ",IF(Z12&gt;=30," y ","")))</f>
        <v/>
      </c>
      <c r="Z11" s="70"/>
      <c r="AA11" s="70"/>
      <c r="AB11" s="70"/>
    </row>
    <row r="12" ht="12.75" customHeight="1">
      <c r="A12" s="70"/>
      <c r="B12" s="70"/>
      <c r="C12" s="70"/>
      <c r="D12" s="70"/>
      <c r="E12" s="70" t="s">
        <v>126</v>
      </c>
      <c r="F12" s="70" t="str">
        <f>IF(F7=0,0,IF(F11&gt;=1,MID(D4,6,1),D4/1000))</f>
        <v>0</v>
      </c>
      <c r="G12" s="77" t="str">
        <f t="shared" si="2"/>
        <v>0</v>
      </c>
      <c r="H12" s="70" t="str">
        <f>IF(H8=0,0,IF(H11&gt;=1,MID(D4,5,1),D4/1000))</f>
        <v>0</v>
      </c>
      <c r="I12" s="77" t="str">
        <f t="shared" si="3"/>
        <v>0</v>
      </c>
      <c r="J12" s="70" t="str">
        <f>IF(J9=0,0,IF(J11&gt;=1,MID(D4,4,1),D4/1000))</f>
        <v>0</v>
      </c>
      <c r="K12" s="77" t="str">
        <f t="shared" si="4"/>
        <v>0</v>
      </c>
      <c r="L12" s="70" t="str">
        <f>IF(L10=0,0,IF(L11&gt;=1,MID(D4,3,1),D4/1000))</f>
        <v>0</v>
      </c>
      <c r="M12" s="77" t="str">
        <f t="shared" si="5"/>
        <v>0</v>
      </c>
      <c r="N12" s="70" t="str">
        <f>IF(N11=0,0,IF(N11&gt;=1,MID(D4,2,1),D4/1000))</f>
        <v>0</v>
      </c>
      <c r="O12" s="77" t="str">
        <f t="shared" ref="O12:O15" si="6">VALUE(N12)</f>
        <v>0</v>
      </c>
      <c r="P12" s="72" t="str">
        <f>IF(D4&lt;=9999.99,ROUNDDOWN(D4/1000,0),0)</f>
        <v>0</v>
      </c>
      <c r="Q12" s="76" t="str">
        <f>TEXT(P12,"0")</f>
        <v>0</v>
      </c>
      <c r="R12" s="70"/>
      <c r="S12" s="70"/>
      <c r="T12" s="70"/>
      <c r="U12" s="70"/>
      <c r="V12" s="70"/>
      <c r="W12" s="75" t="str">
        <f t="shared" si="1"/>
        <v>0</v>
      </c>
      <c r="X12" s="70" t="str">
        <f>IF(W12=0,"",IF(Z12&lt;10,VLOOKUP(W12,$C$19:$D$27,2,FALSE),IF(Z12=21,"",IF(Z12=11,"",IF(W12=1,"un",IF(Z12&lt;=30,"",VLOOKUP(W12,$C$19:$D$27,2,FALSE)))))))</f>
        <v/>
      </c>
      <c r="Y12" s="70" t="str">
        <f>IF(AB12=0,"",IF(Y11=" mil ","",IF(AA12=0," mil ",IF(W12&lt;&gt;0," mil ",IF($Z$12&lt;30," mil ","")))))</f>
        <v/>
      </c>
      <c r="Z12" s="75" t="str">
        <f>+W11*10+W12</f>
        <v>0</v>
      </c>
      <c r="AA12" s="75" t="str">
        <f>+W11+W12</f>
        <v>0</v>
      </c>
      <c r="AB12" s="70" t="str">
        <f>+W10*100+W11*10+W12*1</f>
        <v>0</v>
      </c>
    </row>
    <row r="13" ht="12.75" customHeight="1">
      <c r="A13" s="70"/>
      <c r="B13" s="70"/>
      <c r="C13" s="70"/>
      <c r="D13" s="70"/>
      <c r="E13" s="70" t="s">
        <v>127</v>
      </c>
      <c r="F13" s="70" t="str">
        <f>IF(F7=0,0,IF(F12&gt;=1,MID(D4,7,1),D4/100))</f>
        <v>0</v>
      </c>
      <c r="G13" s="77" t="str">
        <f t="shared" si="2"/>
        <v>0</v>
      </c>
      <c r="H13" s="70" t="str">
        <f>IF(H8=0,0,IF(H12&gt;=1,MID(D4,6,1),D4/100))</f>
        <v>0</v>
      </c>
      <c r="I13" s="77" t="str">
        <f t="shared" si="3"/>
        <v>0</v>
      </c>
      <c r="J13" s="70" t="str">
        <f>IF(J9=0,0,IF(J12&gt;=1,MID(D4,5,1),D4/100))</f>
        <v>0</v>
      </c>
      <c r="K13" s="77" t="str">
        <f t="shared" si="4"/>
        <v>0</v>
      </c>
      <c r="L13" s="70" t="str">
        <f>IF(L10=0,0,IF(L12&gt;=1,MID(D4,4,1),D4/100))</f>
        <v>0</v>
      </c>
      <c r="M13" s="77" t="str">
        <f t="shared" si="5"/>
        <v>0</v>
      </c>
      <c r="N13" s="70" t="str">
        <f>IF(N11=0,0,IF(N12&gt;=1,MID(D4,3,1),D4/100))</f>
        <v>0</v>
      </c>
      <c r="O13" s="77" t="str">
        <f t="shared" si="6"/>
        <v>0</v>
      </c>
      <c r="P13" s="70" t="str">
        <f>IF(P12=0,0,IF(P12&gt;=1,MID(D4,2,1),D4/100))</f>
        <v>0</v>
      </c>
      <c r="Q13" s="77" t="str">
        <f t="shared" ref="Q13:Q15" si="7">VALUE(P13)</f>
        <v>0</v>
      </c>
      <c r="R13" s="72" t="str">
        <f>IF(D4&lt;=999.99,ROUNDDOWN(D4/100,0),0)</f>
        <v>0</v>
      </c>
      <c r="S13" s="76" t="str">
        <f>TEXT(R13,"0")</f>
        <v>0</v>
      </c>
      <c r="T13" s="70"/>
      <c r="U13" s="70"/>
      <c r="V13" s="70"/>
      <c r="W13" s="75" t="str">
        <f t="shared" si="1"/>
        <v>0</v>
      </c>
      <c r="X13" s="70" t="str">
        <f>IF(W13=0,"",IF(AA15=100,"cien",IF(W13=1,"ciento",VLOOKUP(W13,$B$57:$D$65,3,FALSE))))</f>
        <v/>
      </c>
      <c r="Y13" s="70" t="str">
        <f>IF(X13&lt;&gt;""," ","")</f>
        <v/>
      </c>
      <c r="Z13" s="70"/>
      <c r="AA13" s="70"/>
      <c r="AB13" s="70"/>
    </row>
    <row r="14" ht="12.75" customHeight="1">
      <c r="A14" s="70"/>
      <c r="B14" s="70"/>
      <c r="C14" s="70"/>
      <c r="D14" s="70"/>
      <c r="E14" s="70" t="s">
        <v>128</v>
      </c>
      <c r="F14" s="70" t="str">
        <f>IF(F7=0,0,IF(F13&gt;=1,MID(D4,8,1),D4/10))</f>
        <v>0</v>
      </c>
      <c r="G14" s="77" t="str">
        <f t="shared" si="2"/>
        <v>0</v>
      </c>
      <c r="H14" s="70" t="str">
        <f>IF(H8=0,0,IF(H13&gt;=1,MID(D4,7,1),D4/10))</f>
        <v>0</v>
      </c>
      <c r="I14" s="77" t="str">
        <f t="shared" si="3"/>
        <v>0</v>
      </c>
      <c r="J14" s="70" t="str">
        <f>IF(J9=0,0,IF(J13&gt;=1,MID(D4,6,1),D4/10))</f>
        <v>0</v>
      </c>
      <c r="K14" s="77" t="str">
        <f t="shared" si="4"/>
        <v>0</v>
      </c>
      <c r="L14" s="70" t="str">
        <f>IF(L10=0,0,IF(L13&gt;=1,MID(D4,5,1),D4/10))</f>
        <v>0</v>
      </c>
      <c r="M14" s="77" t="str">
        <f t="shared" si="5"/>
        <v>0</v>
      </c>
      <c r="N14" s="70" t="str">
        <f>IF(N11=0,0,IF(N13&gt;=1,MID(D4,4,1),D4/10))</f>
        <v>0</v>
      </c>
      <c r="O14" s="77" t="str">
        <f t="shared" si="6"/>
        <v>0</v>
      </c>
      <c r="P14" s="70" t="str">
        <f>IF(P12=0,0,IF(P13&gt;=1,MID(D4,3,1),D4/10))</f>
        <v>0</v>
      </c>
      <c r="Q14" s="77" t="str">
        <f t="shared" si="7"/>
        <v>0</v>
      </c>
      <c r="R14" s="70" t="str">
        <f>IF(R13=0,0,IF(R13&lt;&gt;0,MID(D4,2,1),D4/10))</f>
        <v>0</v>
      </c>
      <c r="S14" s="77" t="str">
        <f t="shared" ref="S14:S15" si="8">VALUE(R14)</f>
        <v>0</v>
      </c>
      <c r="T14" s="72" t="str">
        <f>IF(D4&lt;=99.99,ROUNDDOWN(D4/10,0),0)</f>
        <v>0</v>
      </c>
      <c r="U14" s="76" t="str">
        <f>TEXT(T14,"0")</f>
        <v>0</v>
      </c>
      <c r="V14" s="70"/>
      <c r="W14" s="75" t="str">
        <f t="shared" si="1"/>
        <v>0</v>
      </c>
      <c r="X14" s="70" t="str">
        <f>IF(W14=0,"",IF(W14&gt;=3,VLOOKUP(W14,$B$49:$D$55,3,FALSE),IF(W14&lt;=2,VLOOKUP($Z$15,$C$19:$D$47,2,FALSE))))</f>
        <v/>
      </c>
      <c r="Y14" s="70" t="str">
        <f>IF(W14=0,"",IF(W15=0,"",IF(Z15&gt;=30," y ","")))</f>
        <v/>
      </c>
      <c r="Z14" s="70"/>
      <c r="AA14" s="70"/>
      <c r="AB14" s="70"/>
    </row>
    <row r="15" ht="12.75" customHeight="1">
      <c r="A15" s="70"/>
      <c r="B15" s="70"/>
      <c r="C15" s="70"/>
      <c r="D15" s="70"/>
      <c r="E15" s="70" t="s">
        <v>129</v>
      </c>
      <c r="F15" s="70" t="str">
        <f>IF(F7=0,0,IF(F14&gt;=1,MID(D4,9,1),D4/10))</f>
        <v>0</v>
      </c>
      <c r="G15" s="77" t="str">
        <f t="shared" si="2"/>
        <v>0</v>
      </c>
      <c r="H15" s="70" t="str">
        <f>IF(H8=0,0,IF(H14&gt;=1,MID(D4,8,1),D4/10))</f>
        <v>0</v>
      </c>
      <c r="I15" s="77" t="str">
        <f t="shared" si="3"/>
        <v>0</v>
      </c>
      <c r="J15" s="70" t="str">
        <f>IF(J9=0,0,IF(J14&gt;=1,MID(D4,7,1),D4/10))</f>
        <v>0</v>
      </c>
      <c r="K15" s="77" t="str">
        <f t="shared" si="4"/>
        <v>0</v>
      </c>
      <c r="L15" s="70" t="str">
        <f>IF(L10=0,0,IF(L14&gt;=1,MID(D4,6,1),D4/10))</f>
        <v>0</v>
      </c>
      <c r="M15" s="77" t="str">
        <f t="shared" si="5"/>
        <v>0</v>
      </c>
      <c r="N15" s="70" t="str">
        <f>IF(N11=0,0,IF(N14&gt;=1,MID(D4,5,1),D4/10))</f>
        <v>0</v>
      </c>
      <c r="O15" s="77" t="str">
        <f t="shared" si="6"/>
        <v>0</v>
      </c>
      <c r="P15" s="70" t="str">
        <f>IF(P12=0,0,IF(P14&gt;=1,MID(D4,4,1),D4/10))</f>
        <v>0</v>
      </c>
      <c r="Q15" s="77" t="str">
        <f t="shared" si="7"/>
        <v>0</v>
      </c>
      <c r="R15" s="70" t="str">
        <f>IF(R13=0,0,IF(R14&gt;=1,MID(D4,3,1),D4/10))</f>
        <v>0</v>
      </c>
      <c r="S15" s="77" t="str">
        <f t="shared" si="8"/>
        <v>0</v>
      </c>
      <c r="T15" s="70" t="str">
        <f>IF(T14=0,0,IF(T14&gt;=1,MID(D4,2,1),D4/1))</f>
        <v>0</v>
      </c>
      <c r="U15" s="77" t="str">
        <f>VALUE(T15)</f>
        <v>0</v>
      </c>
      <c r="V15" s="72" t="str">
        <f>IF(D4&lt;=9.99,ROUNDDOWN(D4/1,0),0)</f>
        <v>0</v>
      </c>
      <c r="W15" s="75" t="str">
        <f t="shared" si="1"/>
        <v>0</v>
      </c>
      <c r="X15" s="70" t="str">
        <f>IF(D4&lt;1,"CERO ",IF(W15=0,"",IF(Z15&lt;10,VLOOKUP(W15,$C$19:$D$27,2,FALSE),IF(Z15&lt;=30,"",VLOOKUP(W15,$C$19:$D$27,2,FALSE)))))</f>
        <v/>
      </c>
      <c r="Y15" s="70"/>
      <c r="Z15" s="75" t="str">
        <f>+W14*10+W15</f>
        <v>0</v>
      </c>
      <c r="AA15" s="75" t="str">
        <f>+W13*100+W14*10+W15*1</f>
        <v>0</v>
      </c>
      <c r="AB15" s="70"/>
    </row>
    <row r="16" ht="12.7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 t="str">
        <f>TEXT(X15,"")</f>
        <v/>
      </c>
      <c r="Y16" s="70"/>
      <c r="Z16" s="70"/>
      <c r="AA16" s="70"/>
      <c r="AB16" s="70"/>
    </row>
    <row r="17" ht="12.7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ht="12.7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ht="12.75" customHeight="1">
      <c r="A19" s="70"/>
      <c r="B19" s="70"/>
      <c r="C19" s="70">
        <v>1.0</v>
      </c>
      <c r="D19" s="70" t="s">
        <v>130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ht="12.75" customHeight="1">
      <c r="A20" s="70"/>
      <c r="B20" s="70"/>
      <c r="C20" s="70" t="str">
        <f t="shared" ref="C20:C47" si="9">+C19+1</f>
        <v>2</v>
      </c>
      <c r="D20" s="70" t="s">
        <v>131</v>
      </c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ht="12.75" customHeight="1">
      <c r="A21" s="70"/>
      <c r="B21" s="70"/>
      <c r="C21" s="70" t="str">
        <f t="shared" si="9"/>
        <v>3</v>
      </c>
      <c r="D21" s="70" t="s">
        <v>132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ht="12.75" customHeight="1">
      <c r="A22" s="70"/>
      <c r="B22" s="70"/>
      <c r="C22" s="70" t="str">
        <f t="shared" si="9"/>
        <v>4</v>
      </c>
      <c r="D22" s="70" t="s">
        <v>133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ht="12.75" customHeight="1">
      <c r="A23" s="70"/>
      <c r="B23" s="70"/>
      <c r="C23" s="70" t="str">
        <f t="shared" si="9"/>
        <v>5</v>
      </c>
      <c r="D23" s="70" t="s">
        <v>134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ht="12.75" customHeight="1">
      <c r="A24" s="70"/>
      <c r="B24" s="70"/>
      <c r="C24" s="70" t="str">
        <f t="shared" si="9"/>
        <v>6</v>
      </c>
      <c r="D24" s="70" t="s">
        <v>135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ht="12.75" customHeight="1">
      <c r="A25" s="70"/>
      <c r="B25" s="70"/>
      <c r="C25" s="70" t="str">
        <f t="shared" si="9"/>
        <v>7</v>
      </c>
      <c r="D25" s="70" t="s">
        <v>136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ht="12.75" customHeight="1">
      <c r="A26" s="70"/>
      <c r="B26" s="70"/>
      <c r="C26" s="70" t="str">
        <f t="shared" si="9"/>
        <v>8</v>
      </c>
      <c r="D26" s="70" t="s">
        <v>137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ht="12.75" customHeight="1">
      <c r="A27" s="70"/>
      <c r="B27" s="70"/>
      <c r="C27" s="70" t="str">
        <f t="shared" si="9"/>
        <v>9</v>
      </c>
      <c r="D27" s="70" t="s">
        <v>138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ht="12.75" customHeight="1">
      <c r="A28" s="70"/>
      <c r="B28" s="70"/>
      <c r="C28" s="70" t="str">
        <f t="shared" si="9"/>
        <v>10</v>
      </c>
      <c r="D28" s="70" t="s">
        <v>139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ht="12.75" customHeight="1">
      <c r="A29" s="70"/>
      <c r="B29" s="70"/>
      <c r="C29" s="70" t="str">
        <f t="shared" si="9"/>
        <v>11</v>
      </c>
      <c r="D29" s="70" t="s">
        <v>140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ht="12.75" customHeight="1">
      <c r="A30" s="70"/>
      <c r="B30" s="70"/>
      <c r="C30" s="70" t="str">
        <f t="shared" si="9"/>
        <v>12</v>
      </c>
      <c r="D30" s="70" t="s">
        <v>141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ht="12.75" customHeight="1">
      <c r="A31" s="70"/>
      <c r="B31" s="70"/>
      <c r="C31" s="70" t="str">
        <f t="shared" si="9"/>
        <v>13</v>
      </c>
      <c r="D31" s="70" t="s">
        <v>142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ht="12.75" customHeight="1">
      <c r="A32" s="70"/>
      <c r="B32" s="70"/>
      <c r="C32" s="70" t="str">
        <f t="shared" si="9"/>
        <v>14</v>
      </c>
      <c r="D32" s="70" t="s">
        <v>143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ht="12.75" customHeight="1">
      <c r="A33" s="70"/>
      <c r="B33" s="70"/>
      <c r="C33" s="70" t="str">
        <f t="shared" si="9"/>
        <v>15</v>
      </c>
      <c r="D33" s="70" t="s">
        <v>144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ht="12.75" customHeight="1">
      <c r="A34" s="70"/>
      <c r="B34" s="70"/>
      <c r="C34" s="70" t="str">
        <f t="shared" si="9"/>
        <v>16</v>
      </c>
      <c r="D34" s="70" t="s">
        <v>145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ht="12.75" customHeight="1">
      <c r="A35" s="70"/>
      <c r="B35" s="70"/>
      <c r="C35" s="70" t="str">
        <f t="shared" si="9"/>
        <v>17</v>
      </c>
      <c r="D35" s="70" t="s">
        <v>146</v>
      </c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ht="12.75" customHeight="1">
      <c r="A36" s="70"/>
      <c r="B36" s="70"/>
      <c r="C36" s="70" t="str">
        <f t="shared" si="9"/>
        <v>18</v>
      </c>
      <c r="D36" s="70" t="s">
        <v>147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ht="12.75" customHeight="1">
      <c r="A37" s="70"/>
      <c r="B37" s="70"/>
      <c r="C37" s="70" t="str">
        <f t="shared" si="9"/>
        <v>19</v>
      </c>
      <c r="D37" s="70" t="s">
        <v>148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ht="12.75" customHeight="1">
      <c r="A38" s="70"/>
      <c r="B38" s="70"/>
      <c r="C38" s="70" t="str">
        <f t="shared" si="9"/>
        <v>20</v>
      </c>
      <c r="D38" s="70" t="s">
        <v>149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ht="12.75" customHeight="1">
      <c r="A39" s="70"/>
      <c r="B39" s="70"/>
      <c r="C39" s="70" t="str">
        <f t="shared" si="9"/>
        <v>21</v>
      </c>
      <c r="D39" s="70" t="s">
        <v>150</v>
      </c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ht="12.75" customHeight="1">
      <c r="A40" s="70"/>
      <c r="B40" s="70"/>
      <c r="C40" s="70" t="str">
        <f t="shared" si="9"/>
        <v>22</v>
      </c>
      <c r="D40" s="70" t="s">
        <v>151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ht="12.75" customHeight="1">
      <c r="A41" s="70"/>
      <c r="B41" s="70"/>
      <c r="C41" s="70" t="str">
        <f t="shared" si="9"/>
        <v>23</v>
      </c>
      <c r="D41" s="70" t="s">
        <v>152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ht="12.75" customHeight="1">
      <c r="A42" s="70"/>
      <c r="B42" s="70"/>
      <c r="C42" s="70" t="str">
        <f t="shared" si="9"/>
        <v>24</v>
      </c>
      <c r="D42" s="70" t="s">
        <v>153</v>
      </c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ht="12.75" customHeight="1">
      <c r="A43" s="70"/>
      <c r="B43" s="70"/>
      <c r="C43" s="70" t="str">
        <f t="shared" si="9"/>
        <v>25</v>
      </c>
      <c r="D43" s="70" t="s">
        <v>154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</row>
    <row r="44" ht="12.75" customHeight="1">
      <c r="A44" s="70"/>
      <c r="B44" s="70"/>
      <c r="C44" s="70" t="str">
        <f t="shared" si="9"/>
        <v>26</v>
      </c>
      <c r="D44" s="70" t="s">
        <v>155</v>
      </c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</row>
    <row r="45" ht="12.75" customHeight="1">
      <c r="A45" s="70"/>
      <c r="B45" s="70"/>
      <c r="C45" s="70" t="str">
        <f t="shared" si="9"/>
        <v>27</v>
      </c>
      <c r="D45" s="70" t="s">
        <v>156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</row>
    <row r="46" ht="12.75" customHeight="1">
      <c r="A46" s="70"/>
      <c r="B46" s="70"/>
      <c r="C46" s="70" t="str">
        <f t="shared" si="9"/>
        <v>28</v>
      </c>
      <c r="D46" s="70" t="s">
        <v>157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</row>
    <row r="47" ht="12.75" customHeight="1">
      <c r="A47" s="70"/>
      <c r="B47" s="70"/>
      <c r="C47" s="70" t="str">
        <f t="shared" si="9"/>
        <v>29</v>
      </c>
      <c r="D47" s="70" t="s">
        <v>158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</row>
    <row r="48" ht="12.7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</row>
    <row r="49" ht="12.75" customHeight="1">
      <c r="A49" s="70"/>
      <c r="B49" s="70">
        <v>3.0</v>
      </c>
      <c r="C49" s="70">
        <v>30.0</v>
      </c>
      <c r="D49" s="70" t="s">
        <v>159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</row>
    <row r="50" ht="12.75" customHeight="1">
      <c r="A50" s="70"/>
      <c r="B50" s="70">
        <v>4.0</v>
      </c>
      <c r="C50" s="70">
        <v>40.0</v>
      </c>
      <c r="D50" s="70" t="s">
        <v>160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</row>
    <row r="51" ht="12.75" customHeight="1">
      <c r="A51" s="70"/>
      <c r="B51" s="70">
        <v>5.0</v>
      </c>
      <c r="C51" s="70">
        <v>50.0</v>
      </c>
      <c r="D51" s="70" t="s">
        <v>161</v>
      </c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ht="12.75" customHeight="1">
      <c r="A52" s="70"/>
      <c r="B52" s="70">
        <v>6.0</v>
      </c>
      <c r="C52" s="70">
        <v>60.0</v>
      </c>
      <c r="D52" s="70" t="s">
        <v>162</v>
      </c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ht="12.75" customHeight="1">
      <c r="A53" s="70"/>
      <c r="B53" s="70">
        <v>7.0</v>
      </c>
      <c r="C53" s="70">
        <v>70.0</v>
      </c>
      <c r="D53" s="70" t="s">
        <v>163</v>
      </c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ht="12.75" customHeight="1">
      <c r="A54" s="70"/>
      <c r="B54" s="70">
        <v>8.0</v>
      </c>
      <c r="C54" s="70">
        <v>80.0</v>
      </c>
      <c r="D54" s="70" t="s">
        <v>164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ht="12.75" customHeight="1">
      <c r="A55" s="70"/>
      <c r="B55" s="70">
        <v>9.0</v>
      </c>
      <c r="C55" s="70">
        <v>90.0</v>
      </c>
      <c r="D55" s="70" t="s">
        <v>165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</row>
    <row r="56" ht="12.75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</row>
    <row r="57" ht="12.75" customHeight="1">
      <c r="A57" s="70"/>
      <c r="B57" s="70">
        <v>1.0</v>
      </c>
      <c r="C57" s="70">
        <v>100.0</v>
      </c>
      <c r="D57" s="70" t="s">
        <v>166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</row>
    <row r="58" ht="12.75" customHeight="1">
      <c r="A58" s="70"/>
      <c r="B58" s="70">
        <v>2.0</v>
      </c>
      <c r="C58" s="70">
        <v>200.0</v>
      </c>
      <c r="D58" s="70" t="s">
        <v>167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</row>
    <row r="59" ht="12.75" customHeight="1">
      <c r="A59" s="70"/>
      <c r="B59" s="70">
        <v>3.0</v>
      </c>
      <c r="C59" s="70">
        <v>300.0</v>
      </c>
      <c r="D59" s="70" t="s">
        <v>168</v>
      </c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</row>
    <row r="60" ht="12.75" customHeight="1">
      <c r="A60" s="70"/>
      <c r="B60" s="70">
        <v>4.0</v>
      </c>
      <c r="C60" s="70">
        <v>400.0</v>
      </c>
      <c r="D60" s="70" t="s">
        <v>169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ht="12.75" customHeight="1">
      <c r="A61" s="70"/>
      <c r="B61" s="70">
        <v>5.0</v>
      </c>
      <c r="C61" s="70">
        <v>500.0</v>
      </c>
      <c r="D61" s="70" t="s">
        <v>170</v>
      </c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ht="12.75" customHeight="1">
      <c r="A62" s="70"/>
      <c r="B62" s="70">
        <v>6.0</v>
      </c>
      <c r="C62" s="70">
        <v>600.0</v>
      </c>
      <c r="D62" s="70" t="s">
        <v>171</v>
      </c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ht="12.75" customHeight="1">
      <c r="A63" s="70"/>
      <c r="B63" s="70">
        <v>7.0</v>
      </c>
      <c r="C63" s="70">
        <v>700.0</v>
      </c>
      <c r="D63" s="70" t="s">
        <v>172</v>
      </c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</row>
    <row r="64" ht="12.75" customHeight="1">
      <c r="A64" s="70"/>
      <c r="B64" s="70">
        <v>8.0</v>
      </c>
      <c r="C64" s="70">
        <v>800.0</v>
      </c>
      <c r="D64" s="70" t="s">
        <v>173</v>
      </c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</row>
    <row r="65" ht="12.75" customHeight="1">
      <c r="A65" s="70"/>
      <c r="B65" s="70">
        <v>9.0</v>
      </c>
      <c r="C65" s="70">
        <v>900.0</v>
      </c>
      <c r="D65" s="70" t="s">
        <v>174</v>
      </c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</row>
    <row r="66" ht="12.75" customHeight="1">
      <c r="A66" s="70"/>
      <c r="B66" s="70"/>
      <c r="C66" s="70">
        <v>1000.0</v>
      </c>
      <c r="D66" s="70" t="s">
        <v>175</v>
      </c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</row>
    <row r="67" ht="12.75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</row>
    <row r="68" ht="12.75" customHeight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</row>
    <row r="69" ht="12.75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</row>
    <row r="70" ht="12.75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</row>
    <row r="71" ht="12.75" customHeight="1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</row>
    <row r="72" ht="12.75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</row>
    <row r="73" ht="12.7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</row>
    <row r="74" ht="12.7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</row>
    <row r="75" ht="12.7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</row>
    <row r="76" ht="12.75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</row>
    <row r="77" ht="12.75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</row>
    <row r="78" ht="12.75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</row>
    <row r="79" ht="12.75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</row>
    <row r="80" ht="12.75" customHeight="1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</row>
    <row r="81" ht="12.75" customHeight="1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</row>
    <row r="82" ht="12.75" customHeight="1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</row>
    <row r="83" ht="12.75" customHeight="1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</row>
    <row r="84" ht="12.75" customHeight="1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</row>
    <row r="85" ht="12.75" customHeight="1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</row>
    <row r="86" ht="12.75" customHeight="1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</row>
    <row r="87" ht="12.75" customHeight="1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</row>
    <row r="88" ht="12.75" customHeight="1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</row>
    <row r="89" ht="12.75" customHeight="1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</row>
    <row r="90" ht="12.75" customHeight="1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</row>
    <row r="91" ht="12.75" customHeight="1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</row>
    <row r="92" ht="12.75" customHeight="1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</row>
    <row r="93" ht="12.75" customHeight="1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</row>
    <row r="94" ht="12.75" customHeight="1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</row>
    <row r="95" ht="12.75" customHeight="1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</row>
    <row r="96" ht="12.75" customHeight="1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</row>
    <row r="97" ht="12.75" customHeight="1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</row>
    <row r="98" ht="12.75" customHeight="1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</row>
    <row r="99" ht="12.75" customHeight="1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</row>
    <row r="100" ht="12.75" customHeight="1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</row>
  </sheetData>
  <mergeCells count="1">
    <mergeCell ref="E4:W4"/>
  </mergeCells>
  <printOptions/>
  <pageMargins bottom="1.0" footer="0.0" header="0.0" left="0.75" right="0.75" top="1.0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5.57"/>
    <col customWidth="1" min="3" max="3" width="5.14"/>
    <col customWidth="1" min="4" max="4" width="16.86"/>
    <col customWidth="1" min="5" max="5" width="15.86"/>
    <col customWidth="1" min="6" max="22" width="3.71"/>
    <col customWidth="1" min="23" max="23" width="9.14"/>
    <col customWidth="1" min="24" max="24" width="13.29"/>
    <col customWidth="1" min="25" max="25" width="9.14"/>
    <col customWidth="1" min="26" max="26" width="5.29"/>
    <col customWidth="1" min="27" max="27" width="3.86"/>
    <col customWidth="1" min="28" max="28" width="5.14"/>
  </cols>
  <sheetData>
    <row r="1" ht="12.75" customHeight="1">
      <c r="A1" s="70"/>
      <c r="B1" s="70"/>
      <c r="C1" s="70"/>
      <c r="D1" s="70" t="s">
        <v>117</v>
      </c>
      <c r="E1" s="70" t="s">
        <v>118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ht="12.75" customHeight="1">
      <c r="A2" s="70"/>
      <c r="B2" s="70"/>
      <c r="C2" s="70"/>
      <c r="D2" s="70" t="s">
        <v>119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ht="12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ht="12.75" customHeight="1">
      <c r="A4" s="70"/>
      <c r="B4" s="70"/>
      <c r="C4" s="70"/>
      <c r="D4" s="71" t="str">
        <f>+'Anexo 1'!A79</f>
        <v/>
      </c>
      <c r="E4" s="72" t="str">
        <f>X7&amp;Y7&amp;X8&amp;Y8&amp;X9&amp;Y9&amp;X10&amp;Y10&amp;X11&amp;Y11&amp;X12&amp;Y12&amp;X13&amp;Y13&amp;X14&amp;Y14&amp;X15&amp;Y15&amp;" "&amp;IF(X16="UN","peso",IF(OR(W10&gt;0,W11&gt;0,W12&gt;0,W13&gt;0,W14&gt;0,W15&gt;1),E1,CONCATENATE("de ",E1)))&amp;" "</f>
        <v> CERO  de pesos </v>
      </c>
      <c r="X4" s="70"/>
      <c r="Y4" s="70"/>
      <c r="Z4" s="70"/>
      <c r="AA4" s="70"/>
      <c r="AB4" s="70"/>
    </row>
    <row r="5" ht="12.75" customHeight="1">
      <c r="A5" s="70"/>
      <c r="B5" s="70"/>
      <c r="C5" s="70"/>
      <c r="D5" s="73" t="str">
        <f>ROUNDDOWN(D4,0)</f>
        <v>  -   </v>
      </c>
      <c r="E5" s="70" t="str">
        <f>UPPER(TEXT(E4,""))</f>
        <v> CERO  DE PESOS 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ht="12.75" customHeight="1">
      <c r="A6" s="70"/>
      <c r="B6" s="70"/>
      <c r="C6" s="70"/>
      <c r="D6" s="73" t="str">
        <f>ROUND(+D4-D5,2)</f>
        <v>  -   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4" t="str">
        <f>IF(W7&lt;&gt;0,1,7)</f>
        <v>7</v>
      </c>
      <c r="X6" s="70"/>
      <c r="Y6" s="70"/>
      <c r="Z6" s="70"/>
      <c r="AA6" s="70"/>
      <c r="AB6" s="70"/>
    </row>
    <row r="7" ht="12.75" customHeight="1">
      <c r="A7" s="70"/>
      <c r="B7" s="70"/>
      <c r="C7" s="70"/>
      <c r="D7" s="74" t="str">
        <f>IF(D6=0,"00",TEXT(D6*100,"00"))</f>
        <v>00</v>
      </c>
      <c r="E7" s="70" t="s">
        <v>120</v>
      </c>
      <c r="F7" s="75" t="str">
        <f>IF(D4&gt;99999999.99,ROUNDDOWN(D4/100000000,0),0)</f>
        <v>0</v>
      </c>
      <c r="G7" s="76" t="str">
        <f>TEXT(F7,"0")</f>
        <v>0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5" t="str">
        <f t="shared" ref="W7:W15" si="1">SUM(F7:V7)</f>
        <v>0</v>
      </c>
      <c r="X7" s="70" t="str">
        <f>IF(W7=0,"",IF(AB9=100,"cien",IF(W7=1,"ciento",VLOOKUP(W7,$B$57:$D$65,3,FALSE))))</f>
        <v/>
      </c>
      <c r="Y7" s="70" t="str">
        <f>IF(X7&lt;&gt;""," ","")</f>
        <v/>
      </c>
      <c r="Z7" s="70"/>
      <c r="AA7" s="70"/>
      <c r="AB7" s="70"/>
    </row>
    <row r="8" ht="12.75" customHeight="1">
      <c r="A8" s="70"/>
      <c r="B8" s="70"/>
      <c r="C8" s="70"/>
      <c r="D8" s="75"/>
      <c r="E8" s="70" t="s">
        <v>121</v>
      </c>
      <c r="F8" s="70" t="str">
        <f>IF(F7=0,0,IF(F7&lt;&gt;0,MID(D4,2,1),D4/10000000))</f>
        <v>0</v>
      </c>
      <c r="G8" s="77" t="str">
        <f t="shared" ref="G8:G15" si="2">VALUE(F8)</f>
        <v>0</v>
      </c>
      <c r="H8" s="72" t="str">
        <f>IF(D4&lt;=99999999.99,ROUNDDOWN(D4/10000000,0),0)</f>
        <v>0</v>
      </c>
      <c r="I8" s="76" t="str">
        <f>TEXT(H8,"0")</f>
        <v>0</v>
      </c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5" t="str">
        <f t="shared" si="1"/>
        <v>0</v>
      </c>
      <c r="X8" s="70" t="str">
        <f>IF(W8=0,"",IF(W8&gt;=3,VLOOKUP(W8,$B$49:$D$55,3,FALSE),IF(W8&lt;=2,VLOOKUP($Z$9,$C$19:$D$47,2,FALSE))))</f>
        <v/>
      </c>
      <c r="Y8" s="70" t="str">
        <f>IF(AB9=0,"",IF(AA9=0," millones ",IF(W9=0," millones ",IF(Z9&gt;=30," y ",IF(W8=0,"",IF($Z$9&lt;30," millones ",""))))))</f>
        <v/>
      </c>
      <c r="Z8" s="70"/>
      <c r="AA8" s="70"/>
      <c r="AB8" s="70"/>
    </row>
    <row r="9" ht="12.75" customHeight="1">
      <c r="A9" s="70"/>
      <c r="B9" s="70"/>
      <c r="C9" s="70"/>
      <c r="D9" s="70"/>
      <c r="E9" s="70" t="s">
        <v>122</v>
      </c>
      <c r="F9" s="70" t="str">
        <f>IF(F7=0,0,IF(F8&gt;=1,MID(D4,3,1),D4/1000000))</f>
        <v>0</v>
      </c>
      <c r="G9" s="77" t="str">
        <f t="shared" si="2"/>
        <v>0</v>
      </c>
      <c r="H9" s="70" t="str">
        <f>IF(H8=0,0,IF(H8&lt;&gt;0,MID(D4,2,1),D4/1000000))</f>
        <v>0</v>
      </c>
      <c r="I9" s="77" t="str">
        <f t="shared" ref="I9:I15" si="3">VALUE(H9)</f>
        <v>0</v>
      </c>
      <c r="J9" s="72" t="str">
        <f>IF(D4&lt;=9999999.99,ROUNDDOWN(D4/1000000,0),0)</f>
        <v>0</v>
      </c>
      <c r="K9" s="76" t="str">
        <f>TEXT(J9,"0")</f>
        <v>0</v>
      </c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5" t="str">
        <f t="shared" si="1"/>
        <v>0</v>
      </c>
      <c r="X9" s="70" t="str">
        <f>IF(W9=0,"",IF(Z9&lt;10,VLOOKUP(W9,$C$19:$D$27,2,FALSE),IF(Z9&lt;=30,"",IF(Z9=11,"",IF(W9=1,"un ",VLOOKUP(W9,$C$19:$D$27,2,FALSE))))))</f>
        <v/>
      </c>
      <c r="Y9" s="70" t="str">
        <f>IF(AB9=1," millon ",IF(X9&lt;&gt;""," millones ",""))</f>
        <v/>
      </c>
      <c r="Z9" s="75" t="str">
        <f>+W8*10+W9</f>
        <v>0</v>
      </c>
      <c r="AA9" s="75" t="str">
        <f>+W8+W9</f>
        <v>0</v>
      </c>
      <c r="AB9" s="70" t="str">
        <f>+W7*100+W8*10+W9*1</f>
        <v>0</v>
      </c>
    </row>
    <row r="10" ht="12.75" customHeight="1">
      <c r="A10" s="70"/>
      <c r="B10" s="70"/>
      <c r="C10" s="70"/>
      <c r="D10" s="70"/>
      <c r="E10" s="70" t="s">
        <v>123</v>
      </c>
      <c r="F10" s="70" t="str">
        <f>IF(F7=0,0,IF(F9&gt;=1,MID(D4,4,1),D4/100000))</f>
        <v>0</v>
      </c>
      <c r="G10" s="77" t="str">
        <f t="shared" si="2"/>
        <v>0</v>
      </c>
      <c r="H10" s="70" t="str">
        <f>IF(H8=0,0,IF(H9&gt;=1,MID(D4,3,1),D4/100000))</f>
        <v>0</v>
      </c>
      <c r="I10" s="77" t="str">
        <f t="shared" si="3"/>
        <v>0</v>
      </c>
      <c r="J10" s="70" t="str">
        <f>IF(J9=0,0,IF(J9&gt;=1,MID(D4,2,1),D4/100000))</f>
        <v>0</v>
      </c>
      <c r="K10" s="77" t="str">
        <f t="shared" ref="K10:K15" si="4">VALUE(J10)</f>
        <v>0</v>
      </c>
      <c r="L10" s="72" t="str">
        <f>IF(D4&lt;=999999.99,ROUNDDOWN(D4/100000,0),0)</f>
        <v>0</v>
      </c>
      <c r="M10" s="76" t="str">
        <f>TEXT(L10,"0")</f>
        <v>0</v>
      </c>
      <c r="N10" s="70"/>
      <c r="O10" s="70"/>
      <c r="P10" s="70"/>
      <c r="Q10" s="70"/>
      <c r="R10" s="70"/>
      <c r="S10" s="70"/>
      <c r="T10" s="70"/>
      <c r="U10" s="70"/>
      <c r="V10" s="70"/>
      <c r="W10" s="75" t="str">
        <f t="shared" si="1"/>
        <v>0</v>
      </c>
      <c r="X10" s="70" t="str">
        <f>IF(W10=0,"",IF(AB12=100," cien",IF(W10=1," ciento",VLOOKUP(W10,$B$57:$D$65,3,FALSE))))</f>
        <v/>
      </c>
      <c r="Y10" s="70" t="s">
        <v>124</v>
      </c>
      <c r="Z10" s="70"/>
      <c r="AA10" s="70"/>
      <c r="AB10" s="70"/>
    </row>
    <row r="11" ht="12.75" customHeight="1">
      <c r="A11" s="70"/>
      <c r="B11" s="70"/>
      <c r="C11" s="70"/>
      <c r="D11" s="70"/>
      <c r="E11" s="70" t="s">
        <v>125</v>
      </c>
      <c r="F11" s="70" t="str">
        <f>IF(F7=0,0,IF(F10&gt;=1,MID(D4,5,1),D4/10000))</f>
        <v>0</v>
      </c>
      <c r="G11" s="77" t="str">
        <f t="shared" si="2"/>
        <v>0</v>
      </c>
      <c r="H11" s="70" t="str">
        <f>IF(H8=0,0,IF(H10&gt;=1,MID(D4,4,1),D4/10000))</f>
        <v>0</v>
      </c>
      <c r="I11" s="77" t="str">
        <f t="shared" si="3"/>
        <v>0</v>
      </c>
      <c r="J11" s="70" t="str">
        <f>IF(J9=0,0,IF(J10&gt;=1,MID(D4,3,1),D4/10000))</f>
        <v>0</v>
      </c>
      <c r="K11" s="77" t="str">
        <f t="shared" si="4"/>
        <v>0</v>
      </c>
      <c r="L11" s="70" t="str">
        <f>IF(L10=0,0,IF(L10&lt;&gt;0,MID(D4,2,1),D4/10000))</f>
        <v>0</v>
      </c>
      <c r="M11" s="77" t="str">
        <f t="shared" ref="M11:M15" si="5">VALUE(L11)</f>
        <v>0</v>
      </c>
      <c r="N11" s="72" t="str">
        <f>IF(D4&lt;=99999.99,ROUNDDOWN(D4/10000,0),0)</f>
        <v>0</v>
      </c>
      <c r="O11" s="76" t="str">
        <f>TEXT(N11,"0")</f>
        <v>0</v>
      </c>
      <c r="P11" s="70"/>
      <c r="Q11" s="70"/>
      <c r="R11" s="70"/>
      <c r="S11" s="70"/>
      <c r="T11" s="70"/>
      <c r="U11" s="70"/>
      <c r="V11" s="70"/>
      <c r="W11" s="75" t="str">
        <f t="shared" si="1"/>
        <v>0</v>
      </c>
      <c r="X11" s="70" t="str">
        <f>IF(W11=0,"",IF(W11&gt;=3,VLOOKUP(W11,$B$49:$D$55,3,FALSE),IF(W11&lt;=2,VLOOKUP($Z$12,$C$19:$D$47,2,FALSE))))</f>
        <v/>
      </c>
      <c r="Y11" s="70" t="str">
        <f>IF(AB12=0,"",IF(AA12=W11," mil ",IF(Z12&gt;=30," y ","")))</f>
        <v/>
      </c>
      <c r="Z11" s="70"/>
      <c r="AA11" s="70"/>
      <c r="AB11" s="70"/>
    </row>
    <row r="12" ht="12.75" customHeight="1">
      <c r="A12" s="70"/>
      <c r="B12" s="70"/>
      <c r="C12" s="70"/>
      <c r="D12" s="70"/>
      <c r="E12" s="70" t="s">
        <v>126</v>
      </c>
      <c r="F12" s="70" t="str">
        <f>IF(F7=0,0,IF(F11&gt;=1,MID(D4,6,1),D4/1000))</f>
        <v>0</v>
      </c>
      <c r="G12" s="77" t="str">
        <f t="shared" si="2"/>
        <v>0</v>
      </c>
      <c r="H12" s="70" t="str">
        <f>IF(H8=0,0,IF(H11&gt;=1,MID(D4,5,1),D4/1000))</f>
        <v>0</v>
      </c>
      <c r="I12" s="77" t="str">
        <f t="shared" si="3"/>
        <v>0</v>
      </c>
      <c r="J12" s="70" t="str">
        <f>IF(J9=0,0,IF(J11&gt;=1,MID(D4,4,1),D4/1000))</f>
        <v>0</v>
      </c>
      <c r="K12" s="77" t="str">
        <f t="shared" si="4"/>
        <v>0</v>
      </c>
      <c r="L12" s="70" t="str">
        <f>IF(L10=0,0,IF(L11&gt;=1,MID(D4,3,1),D4/1000))</f>
        <v>0</v>
      </c>
      <c r="M12" s="77" t="str">
        <f t="shared" si="5"/>
        <v>0</v>
      </c>
      <c r="N12" s="70" t="str">
        <f>IF(N11=0,0,IF(N11&gt;=1,MID(D4,2,1),D4/1000))</f>
        <v>0</v>
      </c>
      <c r="O12" s="77" t="str">
        <f t="shared" ref="O12:O15" si="6">VALUE(N12)</f>
        <v>0</v>
      </c>
      <c r="P12" s="72" t="str">
        <f>IF(D4&lt;=9999.99,ROUNDDOWN(D4/1000,0),0)</f>
        <v>0</v>
      </c>
      <c r="Q12" s="76" t="str">
        <f>TEXT(P12,"0")</f>
        <v>0</v>
      </c>
      <c r="R12" s="70"/>
      <c r="S12" s="70"/>
      <c r="T12" s="70"/>
      <c r="U12" s="70"/>
      <c r="V12" s="70"/>
      <c r="W12" s="75" t="str">
        <f t="shared" si="1"/>
        <v>0</v>
      </c>
      <c r="X12" s="70" t="str">
        <f>IF(W12=0,"",IF(Z12&lt;10,VLOOKUP(W12,$C$19:$D$27,2,FALSE),IF(Z12=21,"",IF(Z12=11,"",IF(W12=1,"un",IF(Z12&lt;=30,"",VLOOKUP(W12,$C$19:$D$27,2,FALSE)))))))</f>
        <v/>
      </c>
      <c r="Y12" s="70" t="str">
        <f>IF(AB12=0,"",IF(Y11=" mil ","",IF(AA12=0," mil ",IF(W12&lt;&gt;0," mil ",IF($Z$12&lt;30," mil ","")))))</f>
        <v/>
      </c>
      <c r="Z12" s="75" t="str">
        <f>+W11*10+W12</f>
        <v>0</v>
      </c>
      <c r="AA12" s="75" t="str">
        <f>+W11+W12</f>
        <v>0</v>
      </c>
      <c r="AB12" s="70" t="str">
        <f>+W10*100+W11*10+W12*1</f>
        <v>0</v>
      </c>
    </row>
    <row r="13" ht="12.75" customHeight="1">
      <c r="A13" s="70"/>
      <c r="B13" s="70"/>
      <c r="C13" s="70"/>
      <c r="D13" s="70"/>
      <c r="E13" s="70" t="s">
        <v>127</v>
      </c>
      <c r="F13" s="70" t="str">
        <f>IF(F7=0,0,IF(F12&gt;=1,MID(D4,7,1),D4/100))</f>
        <v>0</v>
      </c>
      <c r="G13" s="77" t="str">
        <f t="shared" si="2"/>
        <v>0</v>
      </c>
      <c r="H13" s="70" t="str">
        <f>IF(H8=0,0,IF(H12&gt;=1,MID(D4,6,1),D4/100))</f>
        <v>0</v>
      </c>
      <c r="I13" s="77" t="str">
        <f t="shared" si="3"/>
        <v>0</v>
      </c>
      <c r="J13" s="70" t="str">
        <f>IF(J9=0,0,IF(J12&gt;=1,MID(D4,5,1),D4/100))</f>
        <v>0</v>
      </c>
      <c r="K13" s="77" t="str">
        <f t="shared" si="4"/>
        <v>0</v>
      </c>
      <c r="L13" s="70" t="str">
        <f>IF(L10=0,0,IF(L12&gt;=1,MID(D4,4,1),D4/100))</f>
        <v>0</v>
      </c>
      <c r="M13" s="77" t="str">
        <f t="shared" si="5"/>
        <v>0</v>
      </c>
      <c r="N13" s="70" t="str">
        <f>IF(N11=0,0,IF(N12&gt;=1,MID(D4,3,1),D4/100))</f>
        <v>0</v>
      </c>
      <c r="O13" s="77" t="str">
        <f t="shared" si="6"/>
        <v>0</v>
      </c>
      <c r="P13" s="70" t="str">
        <f>IF(P12=0,0,IF(P12&gt;=1,MID(D4,2,1),D4/100))</f>
        <v>0</v>
      </c>
      <c r="Q13" s="77" t="str">
        <f t="shared" ref="Q13:Q15" si="7">VALUE(P13)</f>
        <v>0</v>
      </c>
      <c r="R13" s="72" t="str">
        <f>IF(D4&lt;=999.99,ROUNDDOWN(D4/100,0),0)</f>
        <v>0</v>
      </c>
      <c r="S13" s="76" t="str">
        <f>TEXT(R13,"0")</f>
        <v>0</v>
      </c>
      <c r="T13" s="70"/>
      <c r="U13" s="70"/>
      <c r="V13" s="70"/>
      <c r="W13" s="75" t="str">
        <f t="shared" si="1"/>
        <v>0</v>
      </c>
      <c r="X13" s="70" t="str">
        <f>IF(W13=0,"",IF(AA15=100,"cien",IF(W13=1,"ciento",VLOOKUP(W13,$B$57:$D$65,3,FALSE))))</f>
        <v/>
      </c>
      <c r="Y13" s="70" t="str">
        <f>IF(X13&lt;&gt;""," ","")</f>
        <v/>
      </c>
      <c r="Z13" s="70"/>
      <c r="AA13" s="70"/>
      <c r="AB13" s="70"/>
    </row>
    <row r="14" ht="12.75" customHeight="1">
      <c r="A14" s="70"/>
      <c r="B14" s="70"/>
      <c r="C14" s="70"/>
      <c r="D14" s="70"/>
      <c r="E14" s="70" t="s">
        <v>128</v>
      </c>
      <c r="F14" s="70" t="str">
        <f>IF(F7=0,0,IF(F13&gt;=1,MID(D4,8,1),D4/10))</f>
        <v>0</v>
      </c>
      <c r="G14" s="77" t="str">
        <f t="shared" si="2"/>
        <v>0</v>
      </c>
      <c r="H14" s="70" t="str">
        <f>IF(H8=0,0,IF(H13&gt;=1,MID(D4,7,1),D4/10))</f>
        <v>0</v>
      </c>
      <c r="I14" s="77" t="str">
        <f t="shared" si="3"/>
        <v>0</v>
      </c>
      <c r="J14" s="70" t="str">
        <f>IF(J9=0,0,IF(J13&gt;=1,MID(D4,6,1),D4/10))</f>
        <v>0</v>
      </c>
      <c r="K14" s="77" t="str">
        <f t="shared" si="4"/>
        <v>0</v>
      </c>
      <c r="L14" s="70" t="str">
        <f>IF(L10=0,0,IF(L13&gt;=1,MID(D4,5,1),D4/10))</f>
        <v>0</v>
      </c>
      <c r="M14" s="77" t="str">
        <f t="shared" si="5"/>
        <v>0</v>
      </c>
      <c r="N14" s="70" t="str">
        <f>IF(N11=0,0,IF(N13&gt;=1,MID(D4,4,1),D4/10))</f>
        <v>0</v>
      </c>
      <c r="O14" s="77" t="str">
        <f t="shared" si="6"/>
        <v>0</v>
      </c>
      <c r="P14" s="70" t="str">
        <f>IF(P12=0,0,IF(P13&gt;=1,MID(D4,3,1),D4/10))</f>
        <v>0</v>
      </c>
      <c r="Q14" s="77" t="str">
        <f t="shared" si="7"/>
        <v>0</v>
      </c>
      <c r="R14" s="70" t="str">
        <f>IF(R13=0,0,IF(R13&lt;&gt;0,MID(D4,2,1),D4/10))</f>
        <v>0</v>
      </c>
      <c r="S14" s="77" t="str">
        <f t="shared" ref="S14:S15" si="8">VALUE(R14)</f>
        <v>0</v>
      </c>
      <c r="T14" s="72" t="str">
        <f>IF(D4&lt;=99.99,ROUNDDOWN(D4/10,0),0)</f>
        <v>0</v>
      </c>
      <c r="U14" s="76" t="str">
        <f>TEXT(T14,"0")</f>
        <v>0</v>
      </c>
      <c r="V14" s="70"/>
      <c r="W14" s="75" t="str">
        <f t="shared" si="1"/>
        <v>0</v>
      </c>
      <c r="X14" s="70" t="str">
        <f>IF(W14=0,"",IF(W14&gt;=3,VLOOKUP(W14,$B$49:$D$55,3,FALSE),IF(W14&lt;=2,VLOOKUP($Z$15,$C$19:$D$47,2,FALSE))))</f>
        <v/>
      </c>
      <c r="Y14" s="70" t="str">
        <f>IF(W14=0,"",IF(W15=0,"",IF(Z15&gt;=30," y ","")))</f>
        <v/>
      </c>
      <c r="Z14" s="70"/>
      <c r="AA14" s="70"/>
      <c r="AB14" s="70"/>
    </row>
    <row r="15" ht="12.75" customHeight="1">
      <c r="A15" s="70"/>
      <c r="B15" s="70"/>
      <c r="C15" s="70"/>
      <c r="D15" s="70"/>
      <c r="E15" s="70" t="s">
        <v>129</v>
      </c>
      <c r="F15" s="70" t="str">
        <f>IF(F7=0,0,IF(F14&gt;=1,MID(D4,9,1),D4/10))</f>
        <v>0</v>
      </c>
      <c r="G15" s="77" t="str">
        <f t="shared" si="2"/>
        <v>0</v>
      </c>
      <c r="H15" s="70" t="str">
        <f>IF(H8=0,0,IF(H14&gt;=1,MID(D4,8,1),D4/10))</f>
        <v>0</v>
      </c>
      <c r="I15" s="77" t="str">
        <f t="shared" si="3"/>
        <v>0</v>
      </c>
      <c r="J15" s="70" t="str">
        <f>IF(J9=0,0,IF(J14&gt;=1,MID(D4,7,1),D4/10))</f>
        <v>0</v>
      </c>
      <c r="K15" s="77" t="str">
        <f t="shared" si="4"/>
        <v>0</v>
      </c>
      <c r="L15" s="70" t="str">
        <f>IF(L10=0,0,IF(L14&gt;=1,MID(D4,6,1),D4/10))</f>
        <v>0</v>
      </c>
      <c r="M15" s="77" t="str">
        <f t="shared" si="5"/>
        <v>0</v>
      </c>
      <c r="N15" s="70" t="str">
        <f>IF(N11=0,0,IF(N14&gt;=1,MID(D4,5,1),D4/10))</f>
        <v>0</v>
      </c>
      <c r="O15" s="77" t="str">
        <f t="shared" si="6"/>
        <v>0</v>
      </c>
      <c r="P15" s="70" t="str">
        <f>IF(P12=0,0,IF(P14&gt;=1,MID(D4,4,1),D4/10))</f>
        <v>0</v>
      </c>
      <c r="Q15" s="77" t="str">
        <f t="shared" si="7"/>
        <v>0</v>
      </c>
      <c r="R15" s="70" t="str">
        <f>IF(R13=0,0,IF(R14&gt;=1,MID(D4,3,1),D4/10))</f>
        <v>0</v>
      </c>
      <c r="S15" s="77" t="str">
        <f t="shared" si="8"/>
        <v>0</v>
      </c>
      <c r="T15" s="70" t="str">
        <f>IF(T14=0,0,IF(T14&gt;=1,MID(D4,2,1),D4/1))</f>
        <v>0</v>
      </c>
      <c r="U15" s="77" t="str">
        <f>VALUE(T15)</f>
        <v>0</v>
      </c>
      <c r="V15" s="72" t="str">
        <f>IF(D4&lt;=9.99,ROUNDDOWN(D4/1,0),0)</f>
        <v>0</v>
      </c>
      <c r="W15" s="75" t="str">
        <f t="shared" si="1"/>
        <v>0</v>
      </c>
      <c r="X15" s="70" t="str">
        <f>IF(D4&lt;1,"CERO ",IF(W15=0,"",IF(Z15&lt;10,VLOOKUP(W15,$C$19:$D$27,2,FALSE),IF(Z15&lt;=30,"",VLOOKUP(W15,$C$19:$D$27,2,FALSE)))))</f>
        <v>CERO </v>
      </c>
      <c r="Y15" s="70"/>
      <c r="Z15" s="75" t="str">
        <f>+W14*10+W15</f>
        <v>0</v>
      </c>
      <c r="AA15" s="75" t="str">
        <f>+W13*100+W14*10+W15*1</f>
        <v>0</v>
      </c>
      <c r="AB15" s="70"/>
    </row>
    <row r="16" ht="12.7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 t="str">
        <f>TEXT(X15,"")</f>
        <v>CERO </v>
      </c>
      <c r="Y16" s="70"/>
      <c r="Z16" s="70"/>
      <c r="AA16" s="70"/>
      <c r="AB16" s="70"/>
    </row>
    <row r="17" ht="12.7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ht="12.7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ht="12.75" customHeight="1">
      <c r="A19" s="70"/>
      <c r="B19" s="70"/>
      <c r="C19" s="70">
        <v>1.0</v>
      </c>
      <c r="D19" s="70" t="s">
        <v>130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ht="12.75" customHeight="1">
      <c r="A20" s="70"/>
      <c r="B20" s="70"/>
      <c r="C20" s="70" t="str">
        <f t="shared" ref="C20:C47" si="9">+C19+1</f>
        <v>2</v>
      </c>
      <c r="D20" s="70" t="s">
        <v>131</v>
      </c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ht="12.75" customHeight="1">
      <c r="A21" s="70"/>
      <c r="B21" s="70"/>
      <c r="C21" s="70" t="str">
        <f t="shared" si="9"/>
        <v>3</v>
      </c>
      <c r="D21" s="70" t="s">
        <v>132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ht="12.75" customHeight="1">
      <c r="A22" s="70"/>
      <c r="B22" s="70"/>
      <c r="C22" s="70" t="str">
        <f t="shared" si="9"/>
        <v>4</v>
      </c>
      <c r="D22" s="70" t="s">
        <v>133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ht="12.75" customHeight="1">
      <c r="A23" s="70"/>
      <c r="B23" s="70"/>
      <c r="C23" s="70" t="str">
        <f t="shared" si="9"/>
        <v>5</v>
      </c>
      <c r="D23" s="70" t="s">
        <v>134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ht="12.75" customHeight="1">
      <c r="A24" s="70"/>
      <c r="B24" s="70"/>
      <c r="C24" s="70" t="str">
        <f t="shared" si="9"/>
        <v>6</v>
      </c>
      <c r="D24" s="70" t="s">
        <v>135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ht="12.75" customHeight="1">
      <c r="A25" s="70"/>
      <c r="B25" s="70"/>
      <c r="C25" s="70" t="str">
        <f t="shared" si="9"/>
        <v>7</v>
      </c>
      <c r="D25" s="70" t="s">
        <v>136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ht="12.75" customHeight="1">
      <c r="A26" s="70"/>
      <c r="B26" s="70"/>
      <c r="C26" s="70" t="str">
        <f t="shared" si="9"/>
        <v>8</v>
      </c>
      <c r="D26" s="70" t="s">
        <v>137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ht="12.75" customHeight="1">
      <c r="A27" s="70"/>
      <c r="B27" s="70"/>
      <c r="C27" s="70" t="str">
        <f t="shared" si="9"/>
        <v>9</v>
      </c>
      <c r="D27" s="70" t="s">
        <v>138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ht="12.75" customHeight="1">
      <c r="A28" s="70"/>
      <c r="B28" s="70"/>
      <c r="C28" s="70" t="str">
        <f t="shared" si="9"/>
        <v>10</v>
      </c>
      <c r="D28" s="70" t="s">
        <v>139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ht="12.75" customHeight="1">
      <c r="A29" s="70"/>
      <c r="B29" s="70"/>
      <c r="C29" s="70" t="str">
        <f t="shared" si="9"/>
        <v>11</v>
      </c>
      <c r="D29" s="70" t="s">
        <v>140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ht="12.75" customHeight="1">
      <c r="A30" s="70"/>
      <c r="B30" s="70"/>
      <c r="C30" s="70" t="str">
        <f t="shared" si="9"/>
        <v>12</v>
      </c>
      <c r="D30" s="70" t="s">
        <v>141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ht="12.75" customHeight="1">
      <c r="A31" s="70"/>
      <c r="B31" s="70"/>
      <c r="C31" s="70" t="str">
        <f t="shared" si="9"/>
        <v>13</v>
      </c>
      <c r="D31" s="70" t="s">
        <v>142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ht="12.75" customHeight="1">
      <c r="A32" s="70"/>
      <c r="B32" s="70"/>
      <c r="C32" s="70" t="str">
        <f t="shared" si="9"/>
        <v>14</v>
      </c>
      <c r="D32" s="70" t="s">
        <v>143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ht="12.75" customHeight="1">
      <c r="A33" s="70"/>
      <c r="B33" s="70"/>
      <c r="C33" s="70" t="str">
        <f t="shared" si="9"/>
        <v>15</v>
      </c>
      <c r="D33" s="70" t="s">
        <v>144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ht="12.75" customHeight="1">
      <c r="A34" s="70"/>
      <c r="B34" s="70"/>
      <c r="C34" s="70" t="str">
        <f t="shared" si="9"/>
        <v>16</v>
      </c>
      <c r="D34" s="70" t="s">
        <v>145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ht="12.75" customHeight="1">
      <c r="A35" s="70"/>
      <c r="B35" s="70"/>
      <c r="C35" s="70" t="str">
        <f t="shared" si="9"/>
        <v>17</v>
      </c>
      <c r="D35" s="70" t="s">
        <v>146</v>
      </c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ht="12.75" customHeight="1">
      <c r="A36" s="70"/>
      <c r="B36" s="70"/>
      <c r="C36" s="70" t="str">
        <f t="shared" si="9"/>
        <v>18</v>
      </c>
      <c r="D36" s="70" t="s">
        <v>147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ht="12.75" customHeight="1">
      <c r="A37" s="70"/>
      <c r="B37" s="70"/>
      <c r="C37" s="70" t="str">
        <f t="shared" si="9"/>
        <v>19</v>
      </c>
      <c r="D37" s="70" t="s">
        <v>148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ht="12.75" customHeight="1">
      <c r="A38" s="70"/>
      <c r="B38" s="70"/>
      <c r="C38" s="70" t="str">
        <f t="shared" si="9"/>
        <v>20</v>
      </c>
      <c r="D38" s="70" t="s">
        <v>149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ht="12.75" customHeight="1">
      <c r="A39" s="70"/>
      <c r="B39" s="70"/>
      <c r="C39" s="70" t="str">
        <f t="shared" si="9"/>
        <v>21</v>
      </c>
      <c r="D39" s="70" t="s">
        <v>150</v>
      </c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ht="12.75" customHeight="1">
      <c r="A40" s="70"/>
      <c r="B40" s="70"/>
      <c r="C40" s="70" t="str">
        <f t="shared" si="9"/>
        <v>22</v>
      </c>
      <c r="D40" s="70" t="s">
        <v>151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ht="12.75" customHeight="1">
      <c r="A41" s="70"/>
      <c r="B41" s="70"/>
      <c r="C41" s="70" t="str">
        <f t="shared" si="9"/>
        <v>23</v>
      </c>
      <c r="D41" s="70" t="s">
        <v>152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ht="12.75" customHeight="1">
      <c r="A42" s="70"/>
      <c r="B42" s="70"/>
      <c r="C42" s="70" t="str">
        <f t="shared" si="9"/>
        <v>24</v>
      </c>
      <c r="D42" s="70" t="s">
        <v>153</v>
      </c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ht="12.75" customHeight="1">
      <c r="A43" s="70"/>
      <c r="B43" s="70"/>
      <c r="C43" s="70" t="str">
        <f t="shared" si="9"/>
        <v>25</v>
      </c>
      <c r="D43" s="70" t="s">
        <v>154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</row>
    <row r="44" ht="12.75" customHeight="1">
      <c r="A44" s="70"/>
      <c r="B44" s="70"/>
      <c r="C44" s="70" t="str">
        <f t="shared" si="9"/>
        <v>26</v>
      </c>
      <c r="D44" s="70" t="s">
        <v>155</v>
      </c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</row>
    <row r="45" ht="12.75" customHeight="1">
      <c r="A45" s="70"/>
      <c r="B45" s="70"/>
      <c r="C45" s="70" t="str">
        <f t="shared" si="9"/>
        <v>27</v>
      </c>
      <c r="D45" s="70" t="s">
        <v>156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</row>
    <row r="46" ht="12.75" customHeight="1">
      <c r="A46" s="70"/>
      <c r="B46" s="70"/>
      <c r="C46" s="70" t="str">
        <f t="shared" si="9"/>
        <v>28</v>
      </c>
      <c r="D46" s="70" t="s">
        <v>157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</row>
    <row r="47" ht="12.75" customHeight="1">
      <c r="A47" s="70"/>
      <c r="B47" s="70"/>
      <c r="C47" s="70" t="str">
        <f t="shared" si="9"/>
        <v>29</v>
      </c>
      <c r="D47" s="70" t="s">
        <v>158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</row>
    <row r="48" ht="12.7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</row>
    <row r="49" ht="12.75" customHeight="1">
      <c r="A49" s="70"/>
      <c r="B49" s="70">
        <v>3.0</v>
      </c>
      <c r="C49" s="70">
        <v>30.0</v>
      </c>
      <c r="D49" s="70" t="s">
        <v>159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</row>
    <row r="50" ht="12.75" customHeight="1">
      <c r="A50" s="70"/>
      <c r="B50" s="70">
        <v>4.0</v>
      </c>
      <c r="C50" s="70">
        <v>40.0</v>
      </c>
      <c r="D50" s="70" t="s">
        <v>160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</row>
    <row r="51" ht="12.75" customHeight="1">
      <c r="A51" s="70"/>
      <c r="B51" s="70">
        <v>5.0</v>
      </c>
      <c r="C51" s="70">
        <v>50.0</v>
      </c>
      <c r="D51" s="70" t="s">
        <v>161</v>
      </c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ht="12.75" customHeight="1">
      <c r="A52" s="70"/>
      <c r="B52" s="70">
        <v>6.0</v>
      </c>
      <c r="C52" s="70">
        <v>60.0</v>
      </c>
      <c r="D52" s="70" t="s">
        <v>162</v>
      </c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ht="12.75" customHeight="1">
      <c r="A53" s="70"/>
      <c r="B53" s="70">
        <v>7.0</v>
      </c>
      <c r="C53" s="70">
        <v>70.0</v>
      </c>
      <c r="D53" s="70" t="s">
        <v>163</v>
      </c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ht="12.75" customHeight="1">
      <c r="A54" s="70"/>
      <c r="B54" s="70">
        <v>8.0</v>
      </c>
      <c r="C54" s="70">
        <v>80.0</v>
      </c>
      <c r="D54" s="70" t="s">
        <v>164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ht="12.75" customHeight="1">
      <c r="A55" s="70"/>
      <c r="B55" s="70">
        <v>9.0</v>
      </c>
      <c r="C55" s="70">
        <v>90.0</v>
      </c>
      <c r="D55" s="70" t="s">
        <v>165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</row>
    <row r="56" ht="12.75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</row>
    <row r="57" ht="12.75" customHeight="1">
      <c r="A57" s="70"/>
      <c r="B57" s="70">
        <v>1.0</v>
      </c>
      <c r="C57" s="70">
        <v>100.0</v>
      </c>
      <c r="D57" s="70" t="s">
        <v>166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</row>
    <row r="58" ht="12.75" customHeight="1">
      <c r="A58" s="70"/>
      <c r="B58" s="70">
        <v>2.0</v>
      </c>
      <c r="C58" s="70">
        <v>200.0</v>
      </c>
      <c r="D58" s="70" t="s">
        <v>167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</row>
    <row r="59" ht="12.75" customHeight="1">
      <c r="A59" s="70"/>
      <c r="B59" s="70">
        <v>3.0</v>
      </c>
      <c r="C59" s="70">
        <v>300.0</v>
      </c>
      <c r="D59" s="70" t="s">
        <v>168</v>
      </c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</row>
    <row r="60" ht="12.75" customHeight="1">
      <c r="A60" s="70"/>
      <c r="B60" s="70">
        <v>4.0</v>
      </c>
      <c r="C60" s="70">
        <v>400.0</v>
      </c>
      <c r="D60" s="70" t="s">
        <v>169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ht="12.75" customHeight="1">
      <c r="A61" s="70"/>
      <c r="B61" s="70">
        <v>5.0</v>
      </c>
      <c r="C61" s="70">
        <v>500.0</v>
      </c>
      <c r="D61" s="70" t="s">
        <v>170</v>
      </c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ht="12.75" customHeight="1">
      <c r="A62" s="70"/>
      <c r="B62" s="70">
        <v>6.0</v>
      </c>
      <c r="C62" s="70">
        <v>600.0</v>
      </c>
      <c r="D62" s="70" t="s">
        <v>171</v>
      </c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ht="12.75" customHeight="1">
      <c r="A63" s="70"/>
      <c r="B63" s="70">
        <v>7.0</v>
      </c>
      <c r="C63" s="70">
        <v>700.0</v>
      </c>
      <c r="D63" s="70" t="s">
        <v>172</v>
      </c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</row>
    <row r="64" ht="12.75" customHeight="1">
      <c r="A64" s="70"/>
      <c r="B64" s="70">
        <v>8.0</v>
      </c>
      <c r="C64" s="70">
        <v>800.0</v>
      </c>
      <c r="D64" s="70" t="s">
        <v>173</v>
      </c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</row>
    <row r="65" ht="12.75" customHeight="1">
      <c r="A65" s="70"/>
      <c r="B65" s="70">
        <v>9.0</v>
      </c>
      <c r="C65" s="70">
        <v>900.0</v>
      </c>
      <c r="D65" s="70" t="s">
        <v>174</v>
      </c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</row>
    <row r="66" ht="12.75" customHeight="1">
      <c r="A66" s="70"/>
      <c r="B66" s="70"/>
      <c r="C66" s="70">
        <v>1000.0</v>
      </c>
      <c r="D66" s="70" t="s">
        <v>175</v>
      </c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</row>
    <row r="67" ht="12.75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</row>
    <row r="68" ht="12.75" customHeight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</row>
    <row r="69" ht="12.75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</row>
    <row r="70" ht="12.75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</row>
    <row r="71" ht="12.75" customHeight="1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</row>
    <row r="72" ht="12.75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</row>
    <row r="73" ht="12.7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</row>
    <row r="74" ht="12.7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</row>
    <row r="75" ht="12.7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</row>
    <row r="76" ht="12.75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</row>
    <row r="77" ht="12.75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</row>
    <row r="78" ht="12.75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</row>
    <row r="79" ht="12.75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</row>
    <row r="80" ht="12.75" customHeight="1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</row>
    <row r="81" ht="12.75" customHeight="1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</row>
    <row r="82" ht="12.75" customHeight="1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</row>
    <row r="83" ht="12.75" customHeight="1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</row>
    <row r="84" ht="12.75" customHeight="1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</row>
    <row r="85" ht="12.75" customHeight="1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</row>
    <row r="86" ht="12.75" customHeight="1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</row>
    <row r="87" ht="12.75" customHeight="1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</row>
    <row r="88" ht="12.75" customHeight="1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</row>
    <row r="89" ht="12.75" customHeight="1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</row>
    <row r="90" ht="12.75" customHeight="1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</row>
    <row r="91" ht="12.75" customHeight="1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</row>
    <row r="92" ht="12.75" customHeight="1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</row>
    <row r="93" ht="12.75" customHeight="1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</row>
    <row r="94" ht="12.75" customHeight="1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</row>
    <row r="95" ht="12.75" customHeight="1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</row>
    <row r="96" ht="12.75" customHeight="1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</row>
    <row r="97" ht="12.75" customHeight="1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</row>
    <row r="98" ht="12.75" customHeight="1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</row>
    <row r="99" ht="12.75" customHeight="1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</row>
    <row r="100" ht="12.75" customHeight="1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</row>
  </sheetData>
  <mergeCells count="1">
    <mergeCell ref="E4:W4"/>
  </mergeCells>
  <printOptions/>
  <pageMargins bottom="1.0" footer="0.0" header="0.0" left="0.75" right="0.75" top="1.0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5.57"/>
    <col customWidth="1" min="3" max="3" width="5.14"/>
    <col customWidth="1" min="4" max="4" width="16.86"/>
    <col customWidth="1" min="5" max="5" width="15.86"/>
    <col customWidth="1" min="6" max="22" width="3.71"/>
    <col customWidth="1" min="23" max="23" width="9.14"/>
    <col customWidth="1" min="24" max="24" width="13.29"/>
    <col customWidth="1" min="25" max="25" width="9.14"/>
    <col customWidth="1" min="26" max="26" width="5.29"/>
    <col customWidth="1" min="27" max="27" width="3.86"/>
    <col customWidth="1" min="28" max="28" width="5.14"/>
  </cols>
  <sheetData>
    <row r="1" ht="12.75" customHeight="1">
      <c r="A1" s="70"/>
      <c r="B1" s="70"/>
      <c r="C1" s="70"/>
      <c r="D1" s="70" t="s">
        <v>117</v>
      </c>
      <c r="E1" s="70" t="s">
        <v>118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ht="12.75" customHeight="1">
      <c r="A2" s="70"/>
      <c r="B2" s="70"/>
      <c r="C2" s="70"/>
      <c r="D2" s="70" t="s">
        <v>119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ht="12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ht="12.75" customHeight="1">
      <c r="A4" s="70"/>
      <c r="B4" s="70"/>
      <c r="C4" s="70"/>
      <c r="D4" s="71" t="str">
        <f>+'Anexo 1'!A85</f>
        <v/>
      </c>
      <c r="E4" s="72" t="str">
        <f>X7&amp;Y7&amp;X8&amp;Y8&amp;X9&amp;Y9&amp;X10&amp;Y10&amp;X11&amp;Y11&amp;X12&amp;Y12&amp;X13&amp;Y13&amp;X14&amp;Y14&amp;X15&amp;Y15&amp;" "&amp;IF(X16="UN","peso",IF(OR(W10&gt;0,W11&gt;0,W12&gt;0,W13&gt;0,W14&gt;0,W15&gt;1),E1,CONCATENATE("de ",E1)))&amp;" "</f>
        <v> CERO  de pesos </v>
      </c>
      <c r="X4" s="70"/>
      <c r="Y4" s="70"/>
      <c r="Z4" s="70"/>
      <c r="AA4" s="70"/>
      <c r="AB4" s="70"/>
    </row>
    <row r="5" ht="12.75" customHeight="1">
      <c r="A5" s="70"/>
      <c r="B5" s="70"/>
      <c r="C5" s="70"/>
      <c r="D5" s="73" t="str">
        <f>ROUNDDOWN(D4,0)</f>
        <v>  -   </v>
      </c>
      <c r="E5" s="70" t="str">
        <f>UPPER(TEXT(E4,""))</f>
        <v> CERO  DE PESOS 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ht="12.75" customHeight="1">
      <c r="A6" s="70"/>
      <c r="B6" s="70"/>
      <c r="C6" s="70"/>
      <c r="D6" s="73" t="str">
        <f>ROUND(+D4-D5,2)</f>
        <v>  -   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4" t="str">
        <f>IF(W7&lt;&gt;0,1,7)</f>
        <v>7</v>
      </c>
      <c r="X6" s="70"/>
      <c r="Y6" s="70"/>
      <c r="Z6" s="70"/>
      <c r="AA6" s="70"/>
      <c r="AB6" s="70"/>
    </row>
    <row r="7" ht="12.75" customHeight="1">
      <c r="A7" s="70"/>
      <c r="B7" s="70"/>
      <c r="C7" s="70"/>
      <c r="D7" s="74" t="str">
        <f>IF(D6=0,"00",TEXT(D6*100,"00"))</f>
        <v>00</v>
      </c>
      <c r="E7" s="70" t="s">
        <v>120</v>
      </c>
      <c r="F7" s="75" t="str">
        <f>IF(D4&gt;99999999.99,ROUNDDOWN(D4/100000000,0),0)</f>
        <v>0</v>
      </c>
      <c r="G7" s="76" t="str">
        <f>TEXT(F7,"0")</f>
        <v>0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5" t="str">
        <f t="shared" ref="W7:W15" si="1">SUM(F7:V7)</f>
        <v>0</v>
      </c>
      <c r="X7" s="70" t="str">
        <f>IF(W7=0,"",IF(AB9=100,"cien",IF(W7=1,"ciento",VLOOKUP(W7,$B$57:$D$65,3,FALSE))))</f>
        <v/>
      </c>
      <c r="Y7" s="70" t="str">
        <f>IF(X7&lt;&gt;""," ","")</f>
        <v/>
      </c>
      <c r="Z7" s="70"/>
      <c r="AA7" s="70"/>
      <c r="AB7" s="70"/>
    </row>
    <row r="8" ht="12.75" customHeight="1">
      <c r="A8" s="70"/>
      <c r="B8" s="70"/>
      <c r="C8" s="70"/>
      <c r="D8" s="75"/>
      <c r="E8" s="70" t="s">
        <v>121</v>
      </c>
      <c r="F8" s="70" t="str">
        <f>IF(F7=0,0,IF(F7&lt;&gt;0,MID(D4,2,1),D4/10000000))</f>
        <v>0</v>
      </c>
      <c r="G8" s="77" t="str">
        <f t="shared" ref="G8:G15" si="2">VALUE(F8)</f>
        <v>0</v>
      </c>
      <c r="H8" s="72" t="str">
        <f>IF(D4&lt;=99999999.99,ROUNDDOWN(D4/10000000,0),0)</f>
        <v>0</v>
      </c>
      <c r="I8" s="76" t="str">
        <f>TEXT(H8,"0")</f>
        <v>0</v>
      </c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5" t="str">
        <f t="shared" si="1"/>
        <v>0</v>
      </c>
      <c r="X8" s="70" t="str">
        <f>IF(W8=0,"",IF(W8&gt;=3,VLOOKUP(W8,$B$49:$D$55,3,FALSE),IF(W8&lt;=2,VLOOKUP($Z$9,$C$19:$D$47,2,FALSE))))</f>
        <v/>
      </c>
      <c r="Y8" s="70" t="str">
        <f>IF(AB9=0,"",IF(AA9=0," millones ",IF(W9=0," millones ",IF(Z9&gt;=30," y ",IF(W8=0,"",IF($Z$9&lt;30," millones ",""))))))</f>
        <v/>
      </c>
      <c r="Z8" s="70"/>
      <c r="AA8" s="70"/>
      <c r="AB8" s="70"/>
    </row>
    <row r="9" ht="12.75" customHeight="1">
      <c r="A9" s="70"/>
      <c r="B9" s="70"/>
      <c r="C9" s="70"/>
      <c r="D9" s="70"/>
      <c r="E9" s="70" t="s">
        <v>122</v>
      </c>
      <c r="F9" s="70" t="str">
        <f>IF(F7=0,0,IF(F8&gt;=1,MID(D4,3,1),D4/1000000))</f>
        <v>0</v>
      </c>
      <c r="G9" s="77" t="str">
        <f t="shared" si="2"/>
        <v>0</v>
      </c>
      <c r="H9" s="70" t="str">
        <f>IF(H8=0,0,IF(H8&lt;&gt;0,MID(D4,2,1),D4/1000000))</f>
        <v>0</v>
      </c>
      <c r="I9" s="77" t="str">
        <f t="shared" ref="I9:I15" si="3">VALUE(H9)</f>
        <v>0</v>
      </c>
      <c r="J9" s="72" t="str">
        <f>IF(D4&lt;=9999999.99,ROUNDDOWN(D4/1000000,0),0)</f>
        <v>0</v>
      </c>
      <c r="K9" s="76" t="str">
        <f>TEXT(J9,"0")</f>
        <v>0</v>
      </c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5" t="str">
        <f t="shared" si="1"/>
        <v>0</v>
      </c>
      <c r="X9" s="70" t="str">
        <f>IF(W9=0,"",IF(Z9&lt;10,VLOOKUP(W9,$C$19:$D$27,2,FALSE),IF(Z9&lt;=30,"",IF(Z9=11,"",IF(W9=1,"un ",VLOOKUP(W9,$C$19:$D$27,2,FALSE))))))</f>
        <v/>
      </c>
      <c r="Y9" s="70" t="str">
        <f>IF(AB9=1," millon ",IF(X9&lt;&gt;""," millones ",""))</f>
        <v/>
      </c>
      <c r="Z9" s="75" t="str">
        <f>+W8*10+W9</f>
        <v>0</v>
      </c>
      <c r="AA9" s="75" t="str">
        <f>+W8+W9</f>
        <v>0</v>
      </c>
      <c r="AB9" s="70" t="str">
        <f>+W7*100+W8*10+W9*1</f>
        <v>0</v>
      </c>
    </row>
    <row r="10" ht="12.75" customHeight="1">
      <c r="A10" s="70"/>
      <c r="B10" s="70"/>
      <c r="C10" s="70"/>
      <c r="D10" s="70"/>
      <c r="E10" s="70" t="s">
        <v>123</v>
      </c>
      <c r="F10" s="70" t="str">
        <f>IF(F7=0,0,IF(F9&gt;=1,MID(D4,4,1),D4/100000))</f>
        <v>0</v>
      </c>
      <c r="G10" s="77" t="str">
        <f t="shared" si="2"/>
        <v>0</v>
      </c>
      <c r="H10" s="70" t="str">
        <f>IF(H8=0,0,IF(H9&gt;=1,MID(D4,3,1),D4/100000))</f>
        <v>0</v>
      </c>
      <c r="I10" s="77" t="str">
        <f t="shared" si="3"/>
        <v>0</v>
      </c>
      <c r="J10" s="70" t="str">
        <f>IF(J9=0,0,IF(J9&gt;=1,MID(D4,2,1),D4/100000))</f>
        <v>0</v>
      </c>
      <c r="K10" s="77" t="str">
        <f t="shared" ref="K10:K15" si="4">VALUE(J10)</f>
        <v>0</v>
      </c>
      <c r="L10" s="72" t="str">
        <f>IF(D4&lt;=999999.99,ROUNDDOWN(D4/100000,0),0)</f>
        <v>0</v>
      </c>
      <c r="M10" s="76" t="str">
        <f>TEXT(L10,"0")</f>
        <v>0</v>
      </c>
      <c r="N10" s="70"/>
      <c r="O10" s="70"/>
      <c r="P10" s="70"/>
      <c r="Q10" s="70"/>
      <c r="R10" s="70"/>
      <c r="S10" s="70"/>
      <c r="T10" s="70"/>
      <c r="U10" s="70"/>
      <c r="V10" s="70"/>
      <c r="W10" s="75" t="str">
        <f t="shared" si="1"/>
        <v>0</v>
      </c>
      <c r="X10" s="70" t="str">
        <f>IF(W10=0,"",IF(AB12=100," cien",IF(W10=1," ciento",VLOOKUP(W10,$B$57:$D$65,3,FALSE))))</f>
        <v/>
      </c>
      <c r="Y10" s="70" t="s">
        <v>124</v>
      </c>
      <c r="Z10" s="70"/>
      <c r="AA10" s="70"/>
      <c r="AB10" s="70"/>
    </row>
    <row r="11" ht="12.75" customHeight="1">
      <c r="A11" s="70"/>
      <c r="B11" s="70"/>
      <c r="C11" s="70"/>
      <c r="D11" s="70"/>
      <c r="E11" s="70" t="s">
        <v>125</v>
      </c>
      <c r="F11" s="70" t="str">
        <f>IF(F7=0,0,IF(F10&gt;=1,MID(D4,5,1),D4/10000))</f>
        <v>0</v>
      </c>
      <c r="G11" s="77" t="str">
        <f t="shared" si="2"/>
        <v>0</v>
      </c>
      <c r="H11" s="70" t="str">
        <f>IF(H8=0,0,IF(H10&gt;=1,MID(D4,4,1),D4/10000))</f>
        <v>0</v>
      </c>
      <c r="I11" s="77" t="str">
        <f t="shared" si="3"/>
        <v>0</v>
      </c>
      <c r="J11" s="70" t="str">
        <f>IF(J9=0,0,IF(J10&gt;=1,MID(D4,3,1),D4/10000))</f>
        <v>0</v>
      </c>
      <c r="K11" s="77" t="str">
        <f t="shared" si="4"/>
        <v>0</v>
      </c>
      <c r="L11" s="70" t="str">
        <f>IF(L10=0,0,IF(L10&lt;&gt;0,MID(D4,2,1),D4/10000))</f>
        <v>0</v>
      </c>
      <c r="M11" s="77" t="str">
        <f t="shared" ref="M11:M15" si="5">VALUE(L11)</f>
        <v>0</v>
      </c>
      <c r="N11" s="72" t="str">
        <f>IF(D4&lt;=99999.99,ROUNDDOWN(D4/10000,0),0)</f>
        <v>0</v>
      </c>
      <c r="O11" s="76" t="str">
        <f>TEXT(N11,"0")</f>
        <v>0</v>
      </c>
      <c r="P11" s="70"/>
      <c r="Q11" s="70"/>
      <c r="R11" s="70"/>
      <c r="S11" s="70"/>
      <c r="T11" s="70"/>
      <c r="U11" s="70"/>
      <c r="V11" s="70"/>
      <c r="W11" s="75" t="str">
        <f t="shared" si="1"/>
        <v>0</v>
      </c>
      <c r="X11" s="70" t="str">
        <f>IF(W11=0,"",IF(W11&gt;=3,VLOOKUP(W11,$B$49:$D$55,3,FALSE),IF(W11&lt;=2,VLOOKUP($Z$12,$C$19:$D$47,2,FALSE))))</f>
        <v/>
      </c>
      <c r="Y11" s="70" t="str">
        <f>IF(AB12=0,"",IF(AA12=W11," mil ",IF(Z12&gt;=30," y ","")))</f>
        <v/>
      </c>
      <c r="Z11" s="70"/>
      <c r="AA11" s="70"/>
      <c r="AB11" s="70"/>
    </row>
    <row r="12" ht="12.75" customHeight="1">
      <c r="A12" s="70"/>
      <c r="B12" s="70"/>
      <c r="C12" s="70"/>
      <c r="D12" s="70"/>
      <c r="E12" s="70" t="s">
        <v>126</v>
      </c>
      <c r="F12" s="70" t="str">
        <f>IF(F7=0,0,IF(F11&gt;=1,MID(D4,6,1),D4/1000))</f>
        <v>0</v>
      </c>
      <c r="G12" s="77" t="str">
        <f t="shared" si="2"/>
        <v>0</v>
      </c>
      <c r="H12" s="70" t="str">
        <f>IF(H8=0,0,IF(H11&gt;=1,MID(D4,5,1),D4/1000))</f>
        <v>0</v>
      </c>
      <c r="I12" s="77" t="str">
        <f t="shared" si="3"/>
        <v>0</v>
      </c>
      <c r="J12" s="70" t="str">
        <f>IF(J9=0,0,IF(J11&gt;=1,MID(D4,4,1),D4/1000))</f>
        <v>0</v>
      </c>
      <c r="K12" s="77" t="str">
        <f t="shared" si="4"/>
        <v>0</v>
      </c>
      <c r="L12" s="70" t="str">
        <f>IF(L10=0,0,IF(L11&gt;=1,MID(D4,3,1),D4/1000))</f>
        <v>0</v>
      </c>
      <c r="M12" s="77" t="str">
        <f t="shared" si="5"/>
        <v>0</v>
      </c>
      <c r="N12" s="70" t="str">
        <f>IF(N11=0,0,IF(N11&gt;=1,MID(D4,2,1),D4/1000))</f>
        <v>0</v>
      </c>
      <c r="O12" s="77" t="str">
        <f t="shared" ref="O12:O15" si="6">VALUE(N12)</f>
        <v>0</v>
      </c>
      <c r="P12" s="72" t="str">
        <f>IF(D4&lt;=9999.99,ROUNDDOWN(D4/1000,0),0)</f>
        <v>0</v>
      </c>
      <c r="Q12" s="76" t="str">
        <f>TEXT(P12,"0")</f>
        <v>0</v>
      </c>
      <c r="R12" s="70"/>
      <c r="S12" s="70"/>
      <c r="T12" s="70"/>
      <c r="U12" s="70"/>
      <c r="V12" s="70"/>
      <c r="W12" s="75" t="str">
        <f t="shared" si="1"/>
        <v>0</v>
      </c>
      <c r="X12" s="70" t="str">
        <f>IF(W12=0,"",IF(Z12&lt;10,VLOOKUP(W12,$C$19:$D$27,2,FALSE),IF(Z12=21,"",IF(Z12=11,"",IF(W12=1,"un",IF(Z12&lt;=30,"",VLOOKUP(W12,$C$19:$D$27,2,FALSE)))))))</f>
        <v/>
      </c>
      <c r="Y12" s="70" t="str">
        <f>IF(AB12=0,"",IF(Y11=" mil ","",IF(AA12=0," mil ",IF(W12&lt;&gt;0," mil ",IF($Z$12&lt;30," mil ","")))))</f>
        <v/>
      </c>
      <c r="Z12" s="75" t="str">
        <f>+W11*10+W12</f>
        <v>0</v>
      </c>
      <c r="AA12" s="75" t="str">
        <f>+W11+W12</f>
        <v>0</v>
      </c>
      <c r="AB12" s="70" t="str">
        <f>+W10*100+W11*10+W12*1</f>
        <v>0</v>
      </c>
    </row>
    <row r="13" ht="12.75" customHeight="1">
      <c r="A13" s="70"/>
      <c r="B13" s="70"/>
      <c r="C13" s="70"/>
      <c r="D13" s="70"/>
      <c r="E13" s="70" t="s">
        <v>127</v>
      </c>
      <c r="F13" s="70" t="str">
        <f>IF(F7=0,0,IF(F12&gt;=1,MID(D4,7,1),D4/100))</f>
        <v>0</v>
      </c>
      <c r="G13" s="77" t="str">
        <f t="shared" si="2"/>
        <v>0</v>
      </c>
      <c r="H13" s="70" t="str">
        <f>IF(H8=0,0,IF(H12&gt;=1,MID(D4,6,1),D4/100))</f>
        <v>0</v>
      </c>
      <c r="I13" s="77" t="str">
        <f t="shared" si="3"/>
        <v>0</v>
      </c>
      <c r="J13" s="70" t="str">
        <f>IF(J9=0,0,IF(J12&gt;=1,MID(D4,5,1),D4/100))</f>
        <v>0</v>
      </c>
      <c r="K13" s="77" t="str">
        <f t="shared" si="4"/>
        <v>0</v>
      </c>
      <c r="L13" s="70" t="str">
        <f>IF(L10=0,0,IF(L12&gt;=1,MID(D4,4,1),D4/100))</f>
        <v>0</v>
      </c>
      <c r="M13" s="77" t="str">
        <f t="shared" si="5"/>
        <v>0</v>
      </c>
      <c r="N13" s="70" t="str">
        <f>IF(N11=0,0,IF(N12&gt;=1,MID(D4,3,1),D4/100))</f>
        <v>0</v>
      </c>
      <c r="O13" s="77" t="str">
        <f t="shared" si="6"/>
        <v>0</v>
      </c>
      <c r="P13" s="70" t="str">
        <f>IF(P12=0,0,IF(P12&gt;=1,MID(D4,2,1),D4/100))</f>
        <v>0</v>
      </c>
      <c r="Q13" s="77" t="str">
        <f t="shared" ref="Q13:Q15" si="7">VALUE(P13)</f>
        <v>0</v>
      </c>
      <c r="R13" s="72" t="str">
        <f>IF(D4&lt;=999.99,ROUNDDOWN(D4/100,0),0)</f>
        <v>0</v>
      </c>
      <c r="S13" s="76" t="str">
        <f>TEXT(R13,"0")</f>
        <v>0</v>
      </c>
      <c r="T13" s="70"/>
      <c r="U13" s="70"/>
      <c r="V13" s="70"/>
      <c r="W13" s="75" t="str">
        <f t="shared" si="1"/>
        <v>0</v>
      </c>
      <c r="X13" s="70" t="str">
        <f>IF(W13=0,"",IF(AA15=100,"cien",IF(W13=1,"ciento",VLOOKUP(W13,$B$57:$D$65,3,FALSE))))</f>
        <v/>
      </c>
      <c r="Y13" s="70" t="str">
        <f>IF(X13&lt;&gt;""," ","")</f>
        <v/>
      </c>
      <c r="Z13" s="70"/>
      <c r="AA13" s="70"/>
      <c r="AB13" s="70"/>
    </row>
    <row r="14" ht="12.75" customHeight="1">
      <c r="A14" s="70"/>
      <c r="B14" s="70"/>
      <c r="C14" s="70"/>
      <c r="D14" s="70"/>
      <c r="E14" s="70" t="s">
        <v>128</v>
      </c>
      <c r="F14" s="70" t="str">
        <f>IF(F7=0,0,IF(F13&gt;=1,MID(D4,8,1),D4/10))</f>
        <v>0</v>
      </c>
      <c r="G14" s="77" t="str">
        <f t="shared" si="2"/>
        <v>0</v>
      </c>
      <c r="H14" s="70" t="str">
        <f>IF(H8=0,0,IF(H13&gt;=1,MID(D4,7,1),D4/10))</f>
        <v>0</v>
      </c>
      <c r="I14" s="77" t="str">
        <f t="shared" si="3"/>
        <v>0</v>
      </c>
      <c r="J14" s="70" t="str">
        <f>IF(J9=0,0,IF(J13&gt;=1,MID(D4,6,1),D4/10))</f>
        <v>0</v>
      </c>
      <c r="K14" s="77" t="str">
        <f t="shared" si="4"/>
        <v>0</v>
      </c>
      <c r="L14" s="70" t="str">
        <f>IF(L10=0,0,IF(L13&gt;=1,MID(D4,5,1),D4/10))</f>
        <v>0</v>
      </c>
      <c r="M14" s="77" t="str">
        <f t="shared" si="5"/>
        <v>0</v>
      </c>
      <c r="N14" s="70" t="str">
        <f>IF(N11=0,0,IF(N13&gt;=1,MID(D4,4,1),D4/10))</f>
        <v>0</v>
      </c>
      <c r="O14" s="77" t="str">
        <f t="shared" si="6"/>
        <v>0</v>
      </c>
      <c r="P14" s="70" t="str">
        <f>IF(P12=0,0,IF(P13&gt;=1,MID(D4,3,1),D4/10))</f>
        <v>0</v>
      </c>
      <c r="Q14" s="77" t="str">
        <f t="shared" si="7"/>
        <v>0</v>
      </c>
      <c r="R14" s="70" t="str">
        <f>IF(R13=0,0,IF(R13&lt;&gt;0,MID(D4,2,1),D4/10))</f>
        <v>0</v>
      </c>
      <c r="S14" s="77" t="str">
        <f t="shared" ref="S14:S15" si="8">VALUE(R14)</f>
        <v>0</v>
      </c>
      <c r="T14" s="72" t="str">
        <f>IF(D4&lt;=99.99,ROUNDDOWN(D4/10,0),0)</f>
        <v>0</v>
      </c>
      <c r="U14" s="76" t="str">
        <f>TEXT(T14,"0")</f>
        <v>0</v>
      </c>
      <c r="V14" s="70"/>
      <c r="W14" s="75" t="str">
        <f t="shared" si="1"/>
        <v>0</v>
      </c>
      <c r="X14" s="70" t="str">
        <f>IF(W14=0,"",IF(W14&gt;=3,VLOOKUP(W14,$B$49:$D$55,3,FALSE),IF(W14&lt;=2,VLOOKUP($Z$15,$C$19:$D$47,2,FALSE))))</f>
        <v/>
      </c>
      <c r="Y14" s="70" t="str">
        <f>IF(W14=0,"",IF(W15=0,"",IF(Z15&gt;=30," y ","")))</f>
        <v/>
      </c>
      <c r="Z14" s="70"/>
      <c r="AA14" s="70"/>
      <c r="AB14" s="70"/>
    </row>
    <row r="15" ht="12.75" customHeight="1">
      <c r="A15" s="70"/>
      <c r="B15" s="70"/>
      <c r="C15" s="70"/>
      <c r="D15" s="70"/>
      <c r="E15" s="70" t="s">
        <v>129</v>
      </c>
      <c r="F15" s="70" t="str">
        <f>IF(F7=0,0,IF(F14&gt;=1,MID(D4,9,1),D4/10))</f>
        <v>0</v>
      </c>
      <c r="G15" s="77" t="str">
        <f t="shared" si="2"/>
        <v>0</v>
      </c>
      <c r="H15" s="70" t="str">
        <f>IF(H8=0,0,IF(H14&gt;=1,MID(D4,8,1),D4/10))</f>
        <v>0</v>
      </c>
      <c r="I15" s="77" t="str">
        <f t="shared" si="3"/>
        <v>0</v>
      </c>
      <c r="J15" s="70" t="str">
        <f>IF(J9=0,0,IF(J14&gt;=1,MID(D4,7,1),D4/10))</f>
        <v>0</v>
      </c>
      <c r="K15" s="77" t="str">
        <f t="shared" si="4"/>
        <v>0</v>
      </c>
      <c r="L15" s="70" t="str">
        <f>IF(L10=0,0,IF(L14&gt;=1,MID(D4,6,1),D4/10))</f>
        <v>0</v>
      </c>
      <c r="M15" s="77" t="str">
        <f t="shared" si="5"/>
        <v>0</v>
      </c>
      <c r="N15" s="70" t="str">
        <f>IF(N11=0,0,IF(N14&gt;=1,MID(D4,5,1),D4/10))</f>
        <v>0</v>
      </c>
      <c r="O15" s="77" t="str">
        <f t="shared" si="6"/>
        <v>0</v>
      </c>
      <c r="P15" s="70" t="str">
        <f>IF(P12=0,0,IF(P14&gt;=1,MID(D4,4,1),D4/10))</f>
        <v>0</v>
      </c>
      <c r="Q15" s="77" t="str">
        <f t="shared" si="7"/>
        <v>0</v>
      </c>
      <c r="R15" s="70" t="str">
        <f>IF(R13=0,0,IF(R14&gt;=1,MID(D4,3,1),D4/10))</f>
        <v>0</v>
      </c>
      <c r="S15" s="77" t="str">
        <f t="shared" si="8"/>
        <v>0</v>
      </c>
      <c r="T15" s="70" t="str">
        <f>IF(T14=0,0,IF(T14&gt;=1,MID(D4,2,1),D4/1))</f>
        <v>0</v>
      </c>
      <c r="U15" s="77" t="str">
        <f>VALUE(T15)</f>
        <v>0</v>
      </c>
      <c r="V15" s="72" t="str">
        <f>IF(D4&lt;=9.99,ROUNDDOWN(D4/1,0),0)</f>
        <v>0</v>
      </c>
      <c r="W15" s="75" t="str">
        <f t="shared" si="1"/>
        <v>0</v>
      </c>
      <c r="X15" s="70" t="str">
        <f>IF(D4&lt;1,"CERO ",IF(W15=0,"",IF(Z15&lt;10,VLOOKUP(W15,$C$19:$D$27,2,FALSE),IF(Z15&lt;=30,"",VLOOKUP(W15,$C$19:$D$27,2,FALSE)))))</f>
        <v>CERO </v>
      </c>
      <c r="Y15" s="70"/>
      <c r="Z15" s="75" t="str">
        <f>+W14*10+W15</f>
        <v>0</v>
      </c>
      <c r="AA15" s="75" t="str">
        <f>+W13*100+W14*10+W15*1</f>
        <v>0</v>
      </c>
      <c r="AB15" s="70"/>
    </row>
    <row r="16" ht="12.7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 t="str">
        <f>TEXT(X15,"")</f>
        <v>CERO </v>
      </c>
      <c r="Y16" s="70"/>
      <c r="Z16" s="70"/>
      <c r="AA16" s="70"/>
      <c r="AB16" s="70"/>
    </row>
    <row r="17" ht="12.7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ht="12.7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ht="12.75" customHeight="1">
      <c r="A19" s="70"/>
      <c r="B19" s="70"/>
      <c r="C19" s="70">
        <v>1.0</v>
      </c>
      <c r="D19" s="70" t="s">
        <v>130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ht="12.75" customHeight="1">
      <c r="A20" s="70"/>
      <c r="B20" s="70"/>
      <c r="C20" s="70" t="str">
        <f t="shared" ref="C20:C47" si="9">+C19+1</f>
        <v>2</v>
      </c>
      <c r="D20" s="70" t="s">
        <v>131</v>
      </c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ht="12.75" customHeight="1">
      <c r="A21" s="70"/>
      <c r="B21" s="70"/>
      <c r="C21" s="70" t="str">
        <f t="shared" si="9"/>
        <v>3</v>
      </c>
      <c r="D21" s="70" t="s">
        <v>132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ht="12.75" customHeight="1">
      <c r="A22" s="70"/>
      <c r="B22" s="70"/>
      <c r="C22" s="70" t="str">
        <f t="shared" si="9"/>
        <v>4</v>
      </c>
      <c r="D22" s="70" t="s">
        <v>133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ht="12.75" customHeight="1">
      <c r="A23" s="70"/>
      <c r="B23" s="70"/>
      <c r="C23" s="70" t="str">
        <f t="shared" si="9"/>
        <v>5</v>
      </c>
      <c r="D23" s="70" t="s">
        <v>134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ht="12.75" customHeight="1">
      <c r="A24" s="70"/>
      <c r="B24" s="70"/>
      <c r="C24" s="70" t="str">
        <f t="shared" si="9"/>
        <v>6</v>
      </c>
      <c r="D24" s="70" t="s">
        <v>135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ht="12.75" customHeight="1">
      <c r="A25" s="70"/>
      <c r="B25" s="70"/>
      <c r="C25" s="70" t="str">
        <f t="shared" si="9"/>
        <v>7</v>
      </c>
      <c r="D25" s="70" t="s">
        <v>136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ht="12.75" customHeight="1">
      <c r="A26" s="70"/>
      <c r="B26" s="70"/>
      <c r="C26" s="70" t="str">
        <f t="shared" si="9"/>
        <v>8</v>
      </c>
      <c r="D26" s="70" t="s">
        <v>137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ht="12.75" customHeight="1">
      <c r="A27" s="70"/>
      <c r="B27" s="70"/>
      <c r="C27" s="70" t="str">
        <f t="shared" si="9"/>
        <v>9</v>
      </c>
      <c r="D27" s="70" t="s">
        <v>138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ht="12.75" customHeight="1">
      <c r="A28" s="70"/>
      <c r="B28" s="70"/>
      <c r="C28" s="70" t="str">
        <f t="shared" si="9"/>
        <v>10</v>
      </c>
      <c r="D28" s="70" t="s">
        <v>139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ht="12.75" customHeight="1">
      <c r="A29" s="70"/>
      <c r="B29" s="70"/>
      <c r="C29" s="70" t="str">
        <f t="shared" si="9"/>
        <v>11</v>
      </c>
      <c r="D29" s="70" t="s">
        <v>140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ht="12.75" customHeight="1">
      <c r="A30" s="70"/>
      <c r="B30" s="70"/>
      <c r="C30" s="70" t="str">
        <f t="shared" si="9"/>
        <v>12</v>
      </c>
      <c r="D30" s="70" t="s">
        <v>141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ht="12.75" customHeight="1">
      <c r="A31" s="70"/>
      <c r="B31" s="70"/>
      <c r="C31" s="70" t="str">
        <f t="shared" si="9"/>
        <v>13</v>
      </c>
      <c r="D31" s="70" t="s">
        <v>142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ht="12.75" customHeight="1">
      <c r="A32" s="70"/>
      <c r="B32" s="70"/>
      <c r="C32" s="70" t="str">
        <f t="shared" si="9"/>
        <v>14</v>
      </c>
      <c r="D32" s="70" t="s">
        <v>143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ht="12.75" customHeight="1">
      <c r="A33" s="70"/>
      <c r="B33" s="70"/>
      <c r="C33" s="70" t="str">
        <f t="shared" si="9"/>
        <v>15</v>
      </c>
      <c r="D33" s="70" t="s">
        <v>144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ht="12.75" customHeight="1">
      <c r="A34" s="70"/>
      <c r="B34" s="70"/>
      <c r="C34" s="70" t="str">
        <f t="shared" si="9"/>
        <v>16</v>
      </c>
      <c r="D34" s="70" t="s">
        <v>145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ht="12.75" customHeight="1">
      <c r="A35" s="70"/>
      <c r="B35" s="70"/>
      <c r="C35" s="70" t="str">
        <f t="shared" si="9"/>
        <v>17</v>
      </c>
      <c r="D35" s="70" t="s">
        <v>146</v>
      </c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ht="12.75" customHeight="1">
      <c r="A36" s="70"/>
      <c r="B36" s="70"/>
      <c r="C36" s="70" t="str">
        <f t="shared" si="9"/>
        <v>18</v>
      </c>
      <c r="D36" s="70" t="s">
        <v>147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ht="12.75" customHeight="1">
      <c r="A37" s="70"/>
      <c r="B37" s="70"/>
      <c r="C37" s="70" t="str">
        <f t="shared" si="9"/>
        <v>19</v>
      </c>
      <c r="D37" s="70" t="s">
        <v>148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ht="12.75" customHeight="1">
      <c r="A38" s="70"/>
      <c r="B38" s="70"/>
      <c r="C38" s="70" t="str">
        <f t="shared" si="9"/>
        <v>20</v>
      </c>
      <c r="D38" s="70" t="s">
        <v>149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ht="12.75" customHeight="1">
      <c r="A39" s="70"/>
      <c r="B39" s="70"/>
      <c r="C39" s="70" t="str">
        <f t="shared" si="9"/>
        <v>21</v>
      </c>
      <c r="D39" s="70" t="s">
        <v>150</v>
      </c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ht="12.75" customHeight="1">
      <c r="A40" s="70"/>
      <c r="B40" s="70"/>
      <c r="C40" s="70" t="str">
        <f t="shared" si="9"/>
        <v>22</v>
      </c>
      <c r="D40" s="70" t="s">
        <v>151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ht="12.75" customHeight="1">
      <c r="A41" s="70"/>
      <c r="B41" s="70"/>
      <c r="C41" s="70" t="str">
        <f t="shared" si="9"/>
        <v>23</v>
      </c>
      <c r="D41" s="70" t="s">
        <v>152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ht="12.75" customHeight="1">
      <c r="A42" s="70"/>
      <c r="B42" s="70"/>
      <c r="C42" s="70" t="str">
        <f t="shared" si="9"/>
        <v>24</v>
      </c>
      <c r="D42" s="70" t="s">
        <v>153</v>
      </c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ht="12.75" customHeight="1">
      <c r="A43" s="70"/>
      <c r="B43" s="70"/>
      <c r="C43" s="70" t="str">
        <f t="shared" si="9"/>
        <v>25</v>
      </c>
      <c r="D43" s="70" t="s">
        <v>154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</row>
    <row r="44" ht="12.75" customHeight="1">
      <c r="A44" s="70"/>
      <c r="B44" s="70"/>
      <c r="C44" s="70" t="str">
        <f t="shared" si="9"/>
        <v>26</v>
      </c>
      <c r="D44" s="70" t="s">
        <v>155</v>
      </c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</row>
    <row r="45" ht="12.75" customHeight="1">
      <c r="A45" s="70"/>
      <c r="B45" s="70"/>
      <c r="C45" s="70" t="str">
        <f t="shared" si="9"/>
        <v>27</v>
      </c>
      <c r="D45" s="70" t="s">
        <v>156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</row>
    <row r="46" ht="12.75" customHeight="1">
      <c r="A46" s="70"/>
      <c r="B46" s="70"/>
      <c r="C46" s="70" t="str">
        <f t="shared" si="9"/>
        <v>28</v>
      </c>
      <c r="D46" s="70" t="s">
        <v>157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</row>
    <row r="47" ht="12.75" customHeight="1">
      <c r="A47" s="70"/>
      <c r="B47" s="70"/>
      <c r="C47" s="70" t="str">
        <f t="shared" si="9"/>
        <v>29</v>
      </c>
      <c r="D47" s="70" t="s">
        <v>158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</row>
    <row r="48" ht="12.7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</row>
    <row r="49" ht="12.75" customHeight="1">
      <c r="A49" s="70"/>
      <c r="B49" s="70">
        <v>3.0</v>
      </c>
      <c r="C49" s="70">
        <v>30.0</v>
      </c>
      <c r="D49" s="70" t="s">
        <v>159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</row>
    <row r="50" ht="12.75" customHeight="1">
      <c r="A50" s="70"/>
      <c r="B50" s="70">
        <v>4.0</v>
      </c>
      <c r="C50" s="70">
        <v>40.0</v>
      </c>
      <c r="D50" s="70" t="s">
        <v>160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</row>
    <row r="51" ht="12.75" customHeight="1">
      <c r="A51" s="70"/>
      <c r="B51" s="70">
        <v>5.0</v>
      </c>
      <c r="C51" s="70">
        <v>50.0</v>
      </c>
      <c r="D51" s="70" t="s">
        <v>161</v>
      </c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ht="12.75" customHeight="1">
      <c r="A52" s="70"/>
      <c r="B52" s="70">
        <v>6.0</v>
      </c>
      <c r="C52" s="70">
        <v>60.0</v>
      </c>
      <c r="D52" s="70" t="s">
        <v>162</v>
      </c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ht="12.75" customHeight="1">
      <c r="A53" s="70"/>
      <c r="B53" s="70">
        <v>7.0</v>
      </c>
      <c r="C53" s="70">
        <v>70.0</v>
      </c>
      <c r="D53" s="70" t="s">
        <v>163</v>
      </c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ht="12.75" customHeight="1">
      <c r="A54" s="70"/>
      <c r="B54" s="70">
        <v>8.0</v>
      </c>
      <c r="C54" s="70">
        <v>80.0</v>
      </c>
      <c r="D54" s="70" t="s">
        <v>164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ht="12.75" customHeight="1">
      <c r="A55" s="70"/>
      <c r="B55" s="70">
        <v>9.0</v>
      </c>
      <c r="C55" s="70">
        <v>90.0</v>
      </c>
      <c r="D55" s="70" t="s">
        <v>165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</row>
    <row r="56" ht="12.75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</row>
    <row r="57" ht="12.75" customHeight="1">
      <c r="A57" s="70"/>
      <c r="B57" s="70">
        <v>1.0</v>
      </c>
      <c r="C57" s="70">
        <v>100.0</v>
      </c>
      <c r="D57" s="70" t="s">
        <v>166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</row>
    <row r="58" ht="12.75" customHeight="1">
      <c r="A58" s="70"/>
      <c r="B58" s="70">
        <v>2.0</v>
      </c>
      <c r="C58" s="70">
        <v>200.0</v>
      </c>
      <c r="D58" s="70" t="s">
        <v>167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</row>
    <row r="59" ht="12.75" customHeight="1">
      <c r="A59" s="70"/>
      <c r="B59" s="70">
        <v>3.0</v>
      </c>
      <c r="C59" s="70">
        <v>300.0</v>
      </c>
      <c r="D59" s="70" t="s">
        <v>168</v>
      </c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</row>
    <row r="60" ht="12.75" customHeight="1">
      <c r="A60" s="70"/>
      <c r="B60" s="70">
        <v>4.0</v>
      </c>
      <c r="C60" s="70">
        <v>400.0</v>
      </c>
      <c r="D60" s="70" t="s">
        <v>169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ht="12.75" customHeight="1">
      <c r="A61" s="70"/>
      <c r="B61" s="70">
        <v>5.0</v>
      </c>
      <c r="C61" s="70">
        <v>500.0</v>
      </c>
      <c r="D61" s="70" t="s">
        <v>170</v>
      </c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ht="12.75" customHeight="1">
      <c r="A62" s="70"/>
      <c r="B62" s="70">
        <v>6.0</v>
      </c>
      <c r="C62" s="70">
        <v>600.0</v>
      </c>
      <c r="D62" s="70" t="s">
        <v>171</v>
      </c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ht="12.75" customHeight="1">
      <c r="A63" s="70"/>
      <c r="B63" s="70">
        <v>7.0</v>
      </c>
      <c r="C63" s="70">
        <v>700.0</v>
      </c>
      <c r="D63" s="70" t="s">
        <v>172</v>
      </c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</row>
    <row r="64" ht="12.75" customHeight="1">
      <c r="A64" s="70"/>
      <c r="B64" s="70">
        <v>8.0</v>
      </c>
      <c r="C64" s="70">
        <v>800.0</v>
      </c>
      <c r="D64" s="70" t="s">
        <v>173</v>
      </c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</row>
    <row r="65" ht="12.75" customHeight="1">
      <c r="A65" s="70"/>
      <c r="B65" s="70">
        <v>9.0</v>
      </c>
      <c r="C65" s="70">
        <v>900.0</v>
      </c>
      <c r="D65" s="70" t="s">
        <v>174</v>
      </c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</row>
    <row r="66" ht="12.75" customHeight="1">
      <c r="A66" s="70"/>
      <c r="B66" s="70"/>
      <c r="C66" s="70">
        <v>1000.0</v>
      </c>
      <c r="D66" s="70" t="s">
        <v>175</v>
      </c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</row>
    <row r="67" ht="12.75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</row>
    <row r="68" ht="12.75" customHeight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</row>
    <row r="69" ht="12.75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</row>
    <row r="70" ht="12.75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</row>
    <row r="71" ht="12.75" customHeight="1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</row>
    <row r="72" ht="12.75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</row>
    <row r="73" ht="12.7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</row>
    <row r="74" ht="12.7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</row>
    <row r="75" ht="12.7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</row>
    <row r="76" ht="12.75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</row>
    <row r="77" ht="12.75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</row>
    <row r="78" ht="12.75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</row>
    <row r="79" ht="12.75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</row>
    <row r="80" ht="12.75" customHeight="1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</row>
    <row r="81" ht="12.75" customHeight="1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</row>
    <row r="82" ht="12.75" customHeight="1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</row>
    <row r="83" ht="12.75" customHeight="1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</row>
    <row r="84" ht="12.75" customHeight="1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</row>
    <row r="85" ht="12.75" customHeight="1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</row>
    <row r="86" ht="12.75" customHeight="1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</row>
    <row r="87" ht="12.75" customHeight="1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</row>
    <row r="88" ht="12.75" customHeight="1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</row>
    <row r="89" ht="12.75" customHeight="1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</row>
    <row r="90" ht="12.75" customHeight="1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</row>
    <row r="91" ht="12.75" customHeight="1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</row>
    <row r="92" ht="12.75" customHeight="1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</row>
    <row r="93" ht="12.75" customHeight="1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</row>
    <row r="94" ht="12.75" customHeight="1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</row>
    <row r="95" ht="12.75" customHeight="1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</row>
    <row r="96" ht="12.75" customHeight="1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</row>
    <row r="97" ht="12.75" customHeight="1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</row>
    <row r="98" ht="12.75" customHeight="1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</row>
    <row r="99" ht="12.75" customHeight="1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</row>
    <row r="100" ht="12.75" customHeight="1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</row>
  </sheetData>
  <mergeCells count="1">
    <mergeCell ref="E4:W4"/>
  </mergeCells>
  <printOptions/>
  <pageMargins bottom="1.0" footer="0.0" header="0.0" left="0.75" right="0.75" top="1.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6.43"/>
    <col customWidth="1" min="2" max="2" width="21.71"/>
    <col customWidth="1" min="3" max="3" width="17.43"/>
    <col customWidth="1" min="4" max="4" width="11.43"/>
    <col customWidth="1" min="5" max="5" width="17.43"/>
    <col customWidth="1" min="6" max="12" width="11.43"/>
    <col customWidth="1" min="13" max="13" width="15.57"/>
  </cols>
  <sheetData>
    <row r="1" ht="14.25" customHeight="1">
      <c r="A1" s="40" t="s">
        <v>42</v>
      </c>
      <c r="F1" s="4"/>
      <c r="G1" s="4"/>
      <c r="H1" s="4"/>
      <c r="I1" s="4"/>
      <c r="J1" s="4"/>
      <c r="K1" s="4"/>
      <c r="L1" s="4"/>
      <c r="M1" s="41"/>
    </row>
    <row r="2" ht="14.25" customHeight="1">
      <c r="A2" s="33"/>
      <c r="F2" s="4"/>
      <c r="G2" s="4"/>
      <c r="H2" s="4"/>
      <c r="I2" s="4"/>
      <c r="J2" s="4"/>
      <c r="K2" s="4"/>
      <c r="L2" s="4"/>
      <c r="M2" s="4"/>
    </row>
    <row r="3" ht="14.25" customHeight="1">
      <c r="A3" s="42" t="str">
        <f>IF(E18="","____________",CONCATENATE(E18," (Tolima)")&amp;",")</f>
        <v>____________</v>
      </c>
      <c r="B3" s="43" t="str">
        <f>+TODAY()</f>
        <v>23 de February de 2022</v>
      </c>
      <c r="F3" s="4"/>
      <c r="G3" s="4"/>
      <c r="H3" s="4"/>
      <c r="I3" s="4"/>
      <c r="J3" s="4"/>
      <c r="K3" s="4"/>
      <c r="L3" s="4"/>
      <c r="M3" s="4"/>
    </row>
    <row r="4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ht="14.25" customHeight="1">
      <c r="A6" s="44" t="s">
        <v>43</v>
      </c>
      <c r="F6" s="4"/>
      <c r="G6" s="4"/>
      <c r="H6" s="4"/>
      <c r="I6" s="4"/>
      <c r="J6" s="4"/>
      <c r="K6" s="4"/>
      <c r="L6" s="4"/>
      <c r="M6" s="4"/>
    </row>
    <row r="7" ht="14.25" customHeight="1">
      <c r="A7" s="45" t="s">
        <v>44</v>
      </c>
      <c r="F7" s="4"/>
      <c r="G7" s="4"/>
      <c r="H7" s="4"/>
      <c r="I7" s="4"/>
      <c r="J7" s="4"/>
      <c r="K7" s="4"/>
      <c r="L7" s="4"/>
      <c r="M7" s="4"/>
    </row>
    <row r="8" ht="14.25" customHeight="1">
      <c r="A8" s="44" t="s">
        <v>45</v>
      </c>
      <c r="F8" s="4"/>
      <c r="G8" s="4"/>
      <c r="H8" s="4"/>
      <c r="I8" s="4"/>
      <c r="J8" s="4"/>
      <c r="K8" s="4"/>
      <c r="L8" s="4"/>
      <c r="M8" s="4"/>
    </row>
    <row r="9" ht="14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ht="14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ht="29.25" customHeight="1">
      <c r="A11" s="46" t="s">
        <v>46</v>
      </c>
      <c r="F11" s="4"/>
      <c r="G11" s="4"/>
      <c r="H11" s="4"/>
      <c r="I11" s="4"/>
      <c r="J11" s="4"/>
      <c r="K11" s="4"/>
      <c r="L11" s="4"/>
      <c r="M11" s="4"/>
    </row>
    <row r="12" ht="14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ht="14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ht="14.25" customHeight="1">
      <c r="A14" s="44" t="s">
        <v>47</v>
      </c>
      <c r="F14" s="4"/>
      <c r="G14" s="4"/>
      <c r="H14" s="4"/>
      <c r="I14" s="4"/>
      <c r="J14" s="4"/>
      <c r="K14" s="4"/>
      <c r="L14" s="4"/>
      <c r="M14" s="4"/>
    </row>
    <row r="15" ht="14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ht="222.0" customHeight="1">
      <c r="A16" s="46" t="str">
        <f>+CONCATENATE(IF('Anexo 1'!B10&lt;&gt;0,'Anexo 1'!B10,"Yo, __________________________________________________________________"),", en mi calidad de ",IF('Anexo 1'!B9&lt;&gt;0,'Anexo 1'!B9,"________________________")," y representante legal de la Junta de Acción Comunal del barrio ",IF('Anexo 1'!B5&lt;&gt;0,'Anexo 1'!B5,"________________________"),", ubicada en el municipio de ",IF('Anexo 1'!E4&lt;&gt;0,'Anexo 1'!E4,"______________________")," (Departamento del Tolima), presento la idea de Proyecto Ciudadano de Educación Ambiental – PROCEDA, denominado '",IF('Anexo 1'!A14&lt;&gt;0,'Anexo 1'!A14,"'____________________ _________________________________________________________________________________________________________________________________________________________________________________________________________________'"),"', Línea de inversión ","'",IF('Anexo 1'!A53&lt;&gt;"",'Anexo 1'!A53,"'_____________________________________________________ ___________________________________________________________________________________________________________________________________________'"),"'",", a la convocatoria SIEMBRA FUTURO PARA EL TOLIMA, que tienen abierta la Corporación Autónoma Regional del Tolima – CORTOLIMA y la Fundación Solidaridad por Colombia."," Así mismo, se certifica que la propuesta fue socializada en reunión de la JAC y esta fue avalada para su presentación en la convocatoria.")</f>
        <v>Yo, __________________________________________________________________, en mi calidad de ________________________ y representante legal de la Junta de Acción Comunal del barrio ________________________, ubicada en el municipio de ______________________ (Departamento del Tolima), presento la idea de Proyecto Ciudadano de Educación Ambiental – PROCEDA, denominado ''____________________ _________________________________________________________________________________________________________________________________________________________________________________________________________________'', Línea de inversión ''_____________________________________________________ ___________________________________________________________________________________________________________________________________________'', a la convocatoria SIEMBRA FUTURO PARA EL TOLIMA, que tienen abierta la Corporación Autónoma Regional del Tolima – CORTOLIMA y la Fundación Solidaridad por Colombia. Así mismo, se certifica que la propuesta fue socializada en reunión de la JAC y esta fue avalada para su presentación en la convocatoria.</v>
      </c>
      <c r="F16" s="47"/>
      <c r="G16" s="47"/>
      <c r="H16" s="47"/>
      <c r="I16" s="47"/>
      <c r="J16" s="47"/>
      <c r="K16" s="47"/>
      <c r="L16" s="47"/>
      <c r="M16" s="47"/>
    </row>
    <row r="17" ht="14.25" customHeight="1">
      <c r="A17" s="46" t="s">
        <v>48</v>
      </c>
      <c r="F17" s="4"/>
      <c r="G17" s="4"/>
      <c r="H17" s="4"/>
      <c r="I17" s="4"/>
      <c r="J17" s="4"/>
      <c r="K17" s="4"/>
      <c r="L17" s="4"/>
      <c r="M17" s="4"/>
    </row>
    <row r="18" ht="14.25" customHeight="1">
      <c r="A18" s="48" t="s">
        <v>3</v>
      </c>
      <c r="B18" s="5" t="str">
        <f>+IF('Anexo 1'!B4&lt;=0,"",'Anexo 1'!B4)</f>
        <v/>
      </c>
      <c r="C18" s="3"/>
      <c r="D18" s="48" t="s">
        <v>4</v>
      </c>
      <c r="E18" s="48" t="str">
        <f>IF('Anexo 1'!E4&lt;=0,"",'Anexo 1'!E4)</f>
        <v/>
      </c>
      <c r="F18" s="4"/>
      <c r="G18" s="4"/>
      <c r="H18" s="4"/>
      <c r="I18" s="4"/>
      <c r="J18" s="4"/>
      <c r="K18" s="4"/>
      <c r="L18" s="4"/>
      <c r="M18" s="4"/>
    </row>
    <row r="19" ht="14.25" customHeight="1">
      <c r="A19" s="49" t="s">
        <v>5</v>
      </c>
      <c r="B19" s="5" t="str">
        <f>IF('Anexo 1'!B5&lt;=0,"",'Anexo 1'!B5)</f>
        <v/>
      </c>
      <c r="C19" s="2"/>
      <c r="D19" s="2"/>
      <c r="E19" s="3"/>
      <c r="F19" s="4"/>
      <c r="G19" s="4"/>
      <c r="H19" s="4"/>
      <c r="I19" s="4"/>
      <c r="J19" s="4"/>
      <c r="K19" s="4"/>
      <c r="L19" s="4"/>
      <c r="M19" s="4"/>
    </row>
    <row r="20" ht="14.25" customHeight="1">
      <c r="A20" s="48" t="s">
        <v>6</v>
      </c>
      <c r="B20" s="5" t="str">
        <f>IF('Anexo 1'!B6&lt;=0,"",'Anexo 1'!B6)</f>
        <v/>
      </c>
      <c r="C20" s="3"/>
      <c r="D20" s="48" t="s">
        <v>7</v>
      </c>
      <c r="E20" s="48" t="str">
        <f>IF('Anexo 1'!E6&lt;=0,"",'Anexo 1'!E6)</f>
        <v/>
      </c>
      <c r="F20" s="4"/>
      <c r="G20" s="4"/>
      <c r="H20" s="4"/>
      <c r="I20" s="4"/>
      <c r="J20" s="4"/>
      <c r="K20" s="4"/>
      <c r="L20" s="4"/>
      <c r="M20" s="4"/>
    </row>
    <row r="21" ht="14.25" customHeight="1">
      <c r="A21" s="48" t="s">
        <v>8</v>
      </c>
      <c r="B21" s="5" t="str">
        <f>IF('Anexo 1'!B7&lt;=0,"",'Anexo 1'!B7)</f>
        <v/>
      </c>
      <c r="C21" s="3"/>
      <c r="D21" s="48" t="s">
        <v>9</v>
      </c>
      <c r="E21" s="48" t="str">
        <f>IF('Anexo 1'!E7&lt;=0,"",'Anexo 1'!E7)</f>
        <v/>
      </c>
      <c r="F21" s="4"/>
      <c r="G21" s="4"/>
      <c r="H21" s="4"/>
      <c r="I21" s="4"/>
      <c r="J21" s="4"/>
      <c r="K21" s="4"/>
      <c r="L21" s="4"/>
      <c r="M21" s="4"/>
    </row>
    <row r="22" ht="14.25" customHeight="1">
      <c r="A22" s="50" t="s">
        <v>10</v>
      </c>
      <c r="B22" s="2"/>
      <c r="C22" s="2"/>
      <c r="D22" s="2"/>
      <c r="E22" s="3"/>
      <c r="F22" s="4"/>
      <c r="G22" s="4"/>
      <c r="H22" s="4"/>
      <c r="I22" s="4"/>
      <c r="J22" s="4"/>
      <c r="K22" s="4"/>
      <c r="L22" s="4"/>
      <c r="M22" s="4"/>
    </row>
    <row r="23" ht="14.25" customHeight="1">
      <c r="A23" s="48" t="s">
        <v>12</v>
      </c>
      <c r="B23" s="5" t="str">
        <f>IF('Anexo 1'!B10&lt;=0,"",'Anexo 1'!B10)</f>
        <v/>
      </c>
      <c r="C23" s="3"/>
      <c r="D23" s="48" t="s">
        <v>13</v>
      </c>
      <c r="E23" s="48" t="str">
        <f>IF('Anexo 1'!E10&lt;=0,"",'Anexo 1'!E10)</f>
        <v/>
      </c>
      <c r="F23" s="4"/>
      <c r="G23" s="4"/>
      <c r="H23" s="4"/>
      <c r="I23" s="4"/>
      <c r="J23" s="4"/>
      <c r="K23" s="4"/>
      <c r="L23" s="4"/>
      <c r="M23" s="4"/>
    </row>
    <row r="24" ht="14.25" customHeight="1">
      <c r="A24" s="48" t="s">
        <v>8</v>
      </c>
      <c r="B24" s="5" t="str">
        <f>IF('Anexo 1'!B11&lt;=0,"",'Anexo 1'!B11)</f>
        <v/>
      </c>
      <c r="C24" s="3"/>
      <c r="D24" s="48" t="s">
        <v>14</v>
      </c>
      <c r="E24" s="48" t="str">
        <f>IF('Anexo 1'!E11&lt;=0,"",'Anexo 1'!E11)</f>
        <v/>
      </c>
      <c r="F24" s="4"/>
      <c r="G24" s="4"/>
      <c r="H24" s="4"/>
      <c r="I24" s="4"/>
      <c r="J24" s="4"/>
      <c r="K24" s="4"/>
      <c r="L24" s="4"/>
      <c r="M24" s="4"/>
    </row>
    <row r="25" ht="14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ht="14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ht="14.25" customHeight="1">
      <c r="A27" s="44" t="s">
        <v>49</v>
      </c>
      <c r="F27" s="4"/>
      <c r="G27" s="4"/>
      <c r="H27" s="4"/>
      <c r="I27" s="4"/>
      <c r="J27" s="4"/>
      <c r="K27" s="4"/>
      <c r="L27" s="4"/>
      <c r="M27" s="4"/>
    </row>
    <row r="28" ht="14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ht="14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ht="14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ht="14.25" customHeight="1">
      <c r="A31" s="45" t="str">
        <f>+B23</f>
        <v/>
      </c>
      <c r="C31" s="51"/>
      <c r="D31" s="52"/>
      <c r="E31" s="53"/>
      <c r="F31" s="4"/>
      <c r="G31" s="4"/>
      <c r="H31" s="4"/>
      <c r="I31" s="4"/>
      <c r="J31" s="4"/>
      <c r="K31" s="4"/>
      <c r="L31" s="4"/>
      <c r="M31" s="4"/>
    </row>
    <row r="32" ht="14.25" customHeight="1">
      <c r="A32" s="44" t="s">
        <v>50</v>
      </c>
      <c r="C32" s="44" t="s">
        <v>51</v>
      </c>
      <c r="F32" s="4"/>
      <c r="G32" s="4"/>
      <c r="H32" s="4"/>
      <c r="I32" s="4"/>
      <c r="J32" s="4"/>
      <c r="K32" s="4"/>
      <c r="L32" s="4"/>
      <c r="M32" s="4"/>
    </row>
    <row r="33" ht="14.25" customHeight="1">
      <c r="A33" s="44" t="str">
        <f>+CONCATENATE("C.C.: ",E23)</f>
        <v>C.C.: </v>
      </c>
      <c r="C33" s="54" t="s">
        <v>52</v>
      </c>
      <c r="D33" s="52"/>
      <c r="E33" s="53"/>
      <c r="F33" s="4"/>
      <c r="G33" s="4"/>
      <c r="H33" s="4"/>
      <c r="I33" s="4"/>
      <c r="J33" s="4"/>
      <c r="K33" s="4"/>
      <c r="L33" s="4"/>
      <c r="M33" s="4"/>
    </row>
    <row r="34" ht="14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ht="14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ht="14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ht="14.25" customHeight="1">
      <c r="A37" s="4"/>
      <c r="B37" s="4"/>
      <c r="C37" s="33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ht="14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ht="14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ht="14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ht="14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ht="14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ht="14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ht="14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ht="14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ht="14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ht="14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ht="14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ht="14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ht="14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14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ht="14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ht="14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ht="14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ht="14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ht="14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ht="14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14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ht="14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ht="14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ht="14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ht="14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ht="14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ht="14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ht="14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</sheetData>
  <mergeCells count="24">
    <mergeCell ref="A31:B31"/>
    <mergeCell ref="A32:B32"/>
    <mergeCell ref="A33:B33"/>
    <mergeCell ref="C31:E31"/>
    <mergeCell ref="C32:E32"/>
    <mergeCell ref="C33:E33"/>
    <mergeCell ref="A27:E27"/>
    <mergeCell ref="B21:C21"/>
    <mergeCell ref="B20:C20"/>
    <mergeCell ref="A16:E16"/>
    <mergeCell ref="A17:E17"/>
    <mergeCell ref="A2:E2"/>
    <mergeCell ref="B3:E3"/>
    <mergeCell ref="A7:E7"/>
    <mergeCell ref="A6:E6"/>
    <mergeCell ref="A8:E8"/>
    <mergeCell ref="A11:E11"/>
    <mergeCell ref="A22:E22"/>
    <mergeCell ref="B23:C23"/>
    <mergeCell ref="B24:C24"/>
    <mergeCell ref="A1:E1"/>
    <mergeCell ref="B18:C18"/>
    <mergeCell ref="B19:E19"/>
    <mergeCell ref="A14:E14"/>
  </mergeCells>
  <printOptions horizontalCentered="1"/>
  <pageMargins bottom="0.5905511811023623" footer="0.0" header="0.0" left="0.3937007874015748" right="0.3937007874015748" top="0.984251968503937"/>
  <pageSetup fitToHeight="0" orientation="portrait"/>
  <headerFooter>
    <oddHeader>&amp;CCONVOCATORIA PARA LA PRESENTACIÓN DE IDEAS DE PROYECTOS CIUDADANOS  DE EDUCACION AMBIENTAL – PROCEDA TOLIMA 2022.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7.86"/>
    <col customWidth="1" min="2" max="2" width="50.71"/>
    <col customWidth="1" min="3" max="3" width="17.43"/>
    <col customWidth="1" min="4" max="4" width="40.71"/>
    <col customWidth="1" min="5" max="5" width="18.57"/>
    <col customWidth="1" min="6" max="6" width="40.71"/>
    <col customWidth="1" min="7" max="13" width="11.43"/>
    <col customWidth="1" min="14" max="14" width="15.57"/>
  </cols>
  <sheetData>
    <row r="1" ht="14.25" customHeight="1">
      <c r="A1" s="40" t="s">
        <v>53</v>
      </c>
      <c r="G1" s="4"/>
      <c r="H1" s="4"/>
      <c r="I1" s="4"/>
      <c r="J1" s="4"/>
      <c r="K1" s="4"/>
      <c r="L1" s="4"/>
      <c r="M1" s="4"/>
      <c r="N1" s="41"/>
    </row>
    <row r="2" ht="14.25" customHeight="1">
      <c r="A2" s="33"/>
      <c r="G2" s="4"/>
      <c r="H2" s="4"/>
      <c r="I2" s="4"/>
      <c r="J2" s="4"/>
      <c r="K2" s="4"/>
      <c r="L2" s="4"/>
      <c r="M2" s="4"/>
      <c r="N2" s="4"/>
    </row>
    <row r="3" ht="14.25" customHeight="1">
      <c r="A3" s="42" t="str">
        <f>+'Anexo 2'!A3</f>
        <v>____________</v>
      </c>
      <c r="B3" s="43" t="str">
        <f>+TODAY()</f>
        <v>23 de February de 2022</v>
      </c>
      <c r="G3" s="4"/>
      <c r="H3" s="4"/>
      <c r="I3" s="4"/>
      <c r="J3" s="4"/>
      <c r="K3" s="4"/>
      <c r="L3" s="4"/>
      <c r="M3" s="4"/>
      <c r="N3" s="4"/>
    </row>
    <row r="4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ht="14.25" customHeight="1">
      <c r="A6" s="44" t="s">
        <v>43</v>
      </c>
      <c r="G6" s="4"/>
      <c r="H6" s="4"/>
      <c r="I6" s="4"/>
      <c r="J6" s="4"/>
      <c r="K6" s="4"/>
      <c r="L6" s="4"/>
      <c r="M6" s="4"/>
      <c r="N6" s="4"/>
    </row>
    <row r="7" ht="14.25" customHeight="1">
      <c r="A7" s="45" t="s">
        <v>44</v>
      </c>
      <c r="G7" s="4"/>
      <c r="H7" s="4"/>
      <c r="I7" s="4"/>
      <c r="J7" s="4"/>
      <c r="K7" s="4"/>
      <c r="L7" s="4"/>
      <c r="M7" s="4"/>
      <c r="N7" s="4"/>
    </row>
    <row r="8" ht="14.25" customHeight="1">
      <c r="A8" s="44" t="s">
        <v>45</v>
      </c>
      <c r="G8" s="4"/>
      <c r="H8" s="4"/>
      <c r="I8" s="4"/>
      <c r="J8" s="4"/>
      <c r="K8" s="4"/>
      <c r="L8" s="4"/>
      <c r="M8" s="4"/>
      <c r="N8" s="4"/>
    </row>
    <row r="9" ht="14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ht="14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ht="14.25" customHeight="1">
      <c r="A11" s="44" t="s">
        <v>54</v>
      </c>
      <c r="G11" s="4"/>
      <c r="H11" s="4"/>
      <c r="I11" s="4"/>
      <c r="J11" s="4"/>
      <c r="K11" s="4"/>
      <c r="L11" s="4"/>
      <c r="M11" s="4"/>
      <c r="N11" s="4"/>
    </row>
    <row r="12" ht="14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ht="14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ht="14.25" customHeight="1">
      <c r="A14" s="44" t="s">
        <v>47</v>
      </c>
      <c r="G14" s="4"/>
      <c r="H14" s="4"/>
      <c r="I14" s="4"/>
      <c r="J14" s="4"/>
      <c r="K14" s="4"/>
      <c r="L14" s="4"/>
      <c r="M14" s="4"/>
      <c r="N14" s="4"/>
    </row>
    <row r="15" ht="14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ht="168.0" customHeight="1">
      <c r="A16" s="46" t="str">
        <f>+CONCATENATE("Los abajo firmantes, integrantes de la Junta de Acción Comunal del barrio ",IF('Anexo 1'!B5&lt;&gt;0,'Anexo 1'!B5,"________________________"),", ubicada en el municipio de ",IF('Anexo 1'!E4&lt;&gt;0,'Anexo 1'!E4,"______________________"),", proponente de la idea de Proyecto Ciudadano de Educación Ambiental – PROCEDA, denominado ","'",IF('Anexo 1'!A14&lt;&gt;0,'Anexo 1'!A14,"'_____________________________________________________________________________________________________________________________________________________________________________________________________________________________________________________________'"),"', Línea de inversión ","'",IF('Anexo 1'!A53&lt;&gt;"",'Anexo 1'!A53,"'________________________________________________________________________________________________________________________________________________________________________________________________'"),'Anexo 1'!A53,"'",", en la convocatoria SIEMBRA FUTURO PARA EL TOLIMA, que tienen abierta Corporación Autónoma Regional del Tolima – CORTOLIMA y la Fundación Solidaridad por Colombia",", nos permitimos manifestar nuestro compromiso de participar en todas las actividades que se programen con motivo de la convocatoria, en las etapas de preparación, formulación, ejecución y demás requeridas"," para llevar a feliz término la implementación del proyecto.")</f>
        <v>Los abajo firmantes, integrantes de la Junta de Acción Comunal del barrio ________________________, ubicada en el municipio de ______________________, proponente de la idea de Proyecto Ciudadano de Educación Ambiental – PROCEDA, denominado ''_____________________________________________________________________________________________________________________________________________________________________________________________________________________________________________________________'', Línea de inversión ''________________________________________________________________________________________________________________________________________________________________________________________________'', en la convocatoria SIEMBRA FUTURO PARA EL TOLIMA, que tienen abierta Corporación Autónoma Regional del Tolima – CORTOLIMA y la Fundación Solidaridad por Colombia, nos permitimos manifestar nuestro compromiso de participar en todas las actividades que se programen con motivo de la convocatoria, en las etapas de preparación, formulación, ejecución y demás requeridas para llevar a feliz término la implementación del proyecto.</v>
      </c>
      <c r="G16" s="47"/>
      <c r="H16" s="47"/>
      <c r="I16" s="47"/>
      <c r="J16" s="47"/>
      <c r="K16" s="47"/>
      <c r="L16" s="47"/>
      <c r="M16" s="47"/>
      <c r="N16" s="47"/>
    </row>
    <row r="17" ht="42.0" customHeight="1">
      <c r="A17" s="46" t="s">
        <v>55</v>
      </c>
      <c r="G17" s="4"/>
      <c r="H17" s="4"/>
      <c r="I17" s="4"/>
      <c r="J17" s="4"/>
      <c r="K17" s="4"/>
      <c r="L17" s="4"/>
      <c r="M17" s="4"/>
      <c r="N17" s="4"/>
    </row>
    <row r="18" ht="14.25" customHeight="1">
      <c r="A18" s="55" t="s">
        <v>56</v>
      </c>
      <c r="B18" s="55" t="s">
        <v>12</v>
      </c>
      <c r="C18" s="55" t="s">
        <v>7</v>
      </c>
      <c r="D18" s="55" t="s">
        <v>57</v>
      </c>
      <c r="E18" s="55" t="s">
        <v>11</v>
      </c>
      <c r="F18" s="55" t="s">
        <v>58</v>
      </c>
      <c r="G18" s="4"/>
      <c r="H18" s="4"/>
      <c r="I18" s="4"/>
      <c r="J18" s="4"/>
      <c r="K18" s="4"/>
      <c r="L18" s="4"/>
      <c r="M18" s="4"/>
      <c r="N18" s="4"/>
    </row>
    <row r="19" ht="24.75" customHeight="1">
      <c r="A19" s="56">
        <v>1.0</v>
      </c>
      <c r="B19" s="57"/>
      <c r="C19" s="57"/>
      <c r="D19" s="57"/>
      <c r="E19" s="57"/>
      <c r="F19" s="58"/>
      <c r="G19" s="4"/>
      <c r="H19" s="4"/>
      <c r="I19" s="4"/>
      <c r="J19" s="4"/>
      <c r="K19" s="4"/>
      <c r="L19" s="4"/>
      <c r="M19" s="4"/>
      <c r="N19" s="4"/>
    </row>
    <row r="20" ht="24.75" customHeight="1">
      <c r="A20" s="56">
        <v>2.0</v>
      </c>
      <c r="B20" s="57"/>
      <c r="C20" s="57"/>
      <c r="D20" s="9"/>
      <c r="E20" s="57"/>
      <c r="F20" s="48"/>
      <c r="G20" s="4"/>
      <c r="H20" s="4"/>
      <c r="I20" s="4"/>
      <c r="J20" s="4"/>
      <c r="K20" s="4"/>
      <c r="L20" s="4"/>
      <c r="M20" s="4"/>
      <c r="N20" s="4"/>
    </row>
    <row r="21" ht="24.75" customHeight="1">
      <c r="A21" s="56">
        <v>3.0</v>
      </c>
      <c r="B21" s="57"/>
      <c r="C21" s="57"/>
      <c r="D21" s="9"/>
      <c r="E21" s="57"/>
      <c r="F21" s="48"/>
      <c r="G21" s="4"/>
      <c r="H21" s="4"/>
      <c r="I21" s="4"/>
      <c r="J21" s="4"/>
      <c r="K21" s="4"/>
      <c r="L21" s="4"/>
      <c r="M21" s="4"/>
      <c r="N21" s="4"/>
    </row>
    <row r="22" ht="24.75" customHeight="1">
      <c r="A22" s="56">
        <v>4.0</v>
      </c>
      <c r="B22" s="57"/>
      <c r="C22" s="57"/>
      <c r="D22" s="9"/>
      <c r="E22" s="57"/>
      <c r="F22" s="48"/>
      <c r="G22" s="4"/>
      <c r="H22" s="4"/>
      <c r="I22" s="4"/>
      <c r="J22" s="4"/>
      <c r="K22" s="4"/>
      <c r="L22" s="4"/>
      <c r="M22" s="4"/>
      <c r="N22" s="4"/>
    </row>
    <row r="23" ht="24.75" customHeight="1">
      <c r="A23" s="56">
        <v>5.0</v>
      </c>
      <c r="B23" s="57"/>
      <c r="C23" s="57"/>
      <c r="D23" s="9"/>
      <c r="E23" s="57"/>
      <c r="F23" s="48"/>
      <c r="G23" s="4"/>
      <c r="H23" s="4"/>
      <c r="I23" s="4"/>
      <c r="J23" s="4"/>
      <c r="K23" s="4"/>
      <c r="L23" s="4"/>
      <c r="M23" s="4"/>
      <c r="N23" s="4"/>
    </row>
    <row r="24" ht="24.75" customHeight="1">
      <c r="A24" s="56">
        <v>6.0</v>
      </c>
      <c r="B24" s="57"/>
      <c r="C24" s="57"/>
      <c r="D24" s="9"/>
      <c r="E24" s="57"/>
      <c r="F24" s="48"/>
      <c r="G24" s="4"/>
      <c r="H24" s="4"/>
      <c r="I24" s="4"/>
      <c r="J24" s="4"/>
      <c r="K24" s="4"/>
      <c r="L24" s="4"/>
      <c r="M24" s="4"/>
      <c r="N24" s="4"/>
    </row>
    <row r="25" ht="24.75" customHeight="1">
      <c r="A25" s="56">
        <v>7.0</v>
      </c>
      <c r="B25" s="57"/>
      <c r="C25" s="57"/>
      <c r="D25" s="9"/>
      <c r="E25" s="57"/>
      <c r="F25" s="48"/>
      <c r="G25" s="4"/>
      <c r="H25" s="4"/>
      <c r="I25" s="4"/>
      <c r="J25" s="4"/>
      <c r="K25" s="4"/>
      <c r="L25" s="4"/>
      <c r="M25" s="4"/>
      <c r="N25" s="4"/>
    </row>
    <row r="26" ht="24.75" customHeight="1">
      <c r="A26" s="56">
        <v>8.0</v>
      </c>
      <c r="B26" s="57"/>
      <c r="C26" s="57"/>
      <c r="D26" s="9"/>
      <c r="E26" s="57"/>
      <c r="F26" s="48"/>
      <c r="G26" s="4"/>
      <c r="H26" s="4"/>
      <c r="I26" s="4"/>
      <c r="J26" s="4"/>
      <c r="K26" s="4"/>
      <c r="L26" s="4"/>
      <c r="M26" s="4"/>
      <c r="N26" s="4"/>
    </row>
    <row r="27" ht="24.75" customHeight="1">
      <c r="A27" s="56">
        <v>9.0</v>
      </c>
      <c r="B27" s="57"/>
      <c r="C27" s="57"/>
      <c r="D27" s="9"/>
      <c r="E27" s="57"/>
      <c r="F27" s="48"/>
      <c r="G27" s="4"/>
      <c r="H27" s="4"/>
      <c r="I27" s="4"/>
      <c r="J27" s="4"/>
      <c r="K27" s="4"/>
      <c r="L27" s="4"/>
      <c r="M27" s="4"/>
      <c r="N27" s="4"/>
    </row>
    <row r="28" ht="24.75" customHeight="1">
      <c r="A28" s="56">
        <v>10.0</v>
      </c>
      <c r="B28" s="57"/>
      <c r="C28" s="57"/>
      <c r="D28" s="9"/>
      <c r="E28" s="57"/>
      <c r="F28" s="48"/>
      <c r="G28" s="4"/>
      <c r="H28" s="4"/>
      <c r="I28" s="4"/>
      <c r="J28" s="4"/>
      <c r="K28" s="4"/>
      <c r="L28" s="4"/>
      <c r="M28" s="4"/>
      <c r="N28" s="4"/>
    </row>
    <row r="29" ht="24.75" customHeight="1">
      <c r="A29" s="56">
        <v>11.0</v>
      </c>
      <c r="B29" s="57"/>
      <c r="C29" s="57"/>
      <c r="D29" s="9"/>
      <c r="E29" s="57"/>
      <c r="F29" s="48"/>
      <c r="G29" s="4"/>
      <c r="H29" s="4"/>
      <c r="I29" s="4"/>
      <c r="J29" s="4"/>
      <c r="K29" s="4"/>
      <c r="L29" s="4"/>
      <c r="M29" s="4"/>
      <c r="N29" s="4"/>
    </row>
    <row r="30" ht="24.75" customHeight="1">
      <c r="A30" s="56">
        <v>12.0</v>
      </c>
      <c r="B30" s="57"/>
      <c r="C30" s="57"/>
      <c r="D30" s="9"/>
      <c r="E30" s="57"/>
      <c r="F30" s="48"/>
      <c r="G30" s="4"/>
      <c r="H30" s="4"/>
      <c r="I30" s="4"/>
      <c r="J30" s="4"/>
      <c r="K30" s="4"/>
      <c r="L30" s="4"/>
      <c r="M30" s="4"/>
      <c r="N30" s="4"/>
    </row>
    <row r="31" ht="24.75" customHeight="1">
      <c r="A31" s="56">
        <v>13.0</v>
      </c>
      <c r="B31" s="57"/>
      <c r="C31" s="57"/>
      <c r="D31" s="59"/>
      <c r="E31" s="57"/>
      <c r="F31" s="60"/>
      <c r="G31" s="4"/>
      <c r="H31" s="4"/>
      <c r="I31" s="4"/>
      <c r="J31" s="4"/>
      <c r="K31" s="4"/>
      <c r="L31" s="4"/>
      <c r="M31" s="4"/>
      <c r="N31" s="4"/>
    </row>
    <row r="32" ht="24.75" customHeight="1">
      <c r="A32" s="56">
        <v>14.0</v>
      </c>
      <c r="B32" s="57"/>
      <c r="C32" s="57"/>
      <c r="D32" s="9"/>
      <c r="E32" s="57"/>
      <c r="F32" s="48"/>
      <c r="G32" s="4"/>
      <c r="H32" s="4"/>
      <c r="I32" s="4"/>
      <c r="J32" s="4"/>
      <c r="K32" s="4"/>
      <c r="L32" s="4"/>
      <c r="M32" s="4"/>
      <c r="N32" s="4"/>
    </row>
    <row r="33" ht="24.75" customHeight="1">
      <c r="A33" s="56">
        <v>15.0</v>
      </c>
      <c r="B33" s="57"/>
      <c r="C33" s="57"/>
      <c r="D33" s="9"/>
      <c r="E33" s="57"/>
      <c r="F33" s="48"/>
      <c r="G33" s="4"/>
      <c r="H33" s="4"/>
      <c r="I33" s="4"/>
      <c r="J33" s="4"/>
      <c r="K33" s="4"/>
      <c r="L33" s="4"/>
      <c r="M33" s="4"/>
      <c r="N33" s="4"/>
    </row>
    <row r="34" ht="14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ht="14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ht="14.25" customHeight="1">
      <c r="A36" s="44" t="s">
        <v>49</v>
      </c>
      <c r="G36" s="4"/>
      <c r="H36" s="4"/>
      <c r="I36" s="4"/>
      <c r="J36" s="4"/>
      <c r="K36" s="4"/>
      <c r="L36" s="4"/>
      <c r="M36" s="4"/>
      <c r="N36" s="4"/>
    </row>
    <row r="37" ht="14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ht="14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ht="14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ht="14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ht="14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ht="14.25" customHeight="1">
      <c r="A42" s="45" t="str">
        <f>+'Anexo 2'!B23</f>
        <v/>
      </c>
      <c r="G42" s="4"/>
      <c r="H42" s="4"/>
      <c r="I42" s="4"/>
      <c r="J42" s="4"/>
      <c r="K42" s="4"/>
      <c r="L42" s="4"/>
      <c r="M42" s="4"/>
      <c r="N42" s="4"/>
    </row>
    <row r="43" ht="14.25" customHeight="1">
      <c r="A43" s="44" t="s">
        <v>50</v>
      </c>
      <c r="G43" s="4"/>
      <c r="H43" s="4"/>
      <c r="I43" s="4"/>
      <c r="J43" s="4"/>
      <c r="K43" s="4"/>
      <c r="L43" s="4"/>
      <c r="M43" s="4"/>
      <c r="N43" s="4"/>
    </row>
    <row r="44" ht="14.25" customHeight="1">
      <c r="A44" s="44" t="str">
        <f>+'Anexo 2'!A33</f>
        <v>C.C.: </v>
      </c>
      <c r="G44" s="4"/>
      <c r="H44" s="4"/>
      <c r="I44" s="4"/>
      <c r="J44" s="4"/>
      <c r="K44" s="4"/>
      <c r="L44" s="4"/>
      <c r="M44" s="4"/>
      <c r="N44" s="4"/>
    </row>
    <row r="45" ht="14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ht="14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ht="14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ht="14.25" customHeight="1">
      <c r="A48" s="4"/>
      <c r="B48" s="4"/>
      <c r="C48" s="3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ht="14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ht="14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ht="14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ht="14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ht="14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ht="14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ht="14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ht="14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ht="14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ht="14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ht="14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ht="14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ht="14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ht="14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ht="14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ht="14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ht="14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ht="14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</sheetData>
  <mergeCells count="14">
    <mergeCell ref="A11:F11"/>
    <mergeCell ref="A8:F8"/>
    <mergeCell ref="A1:F1"/>
    <mergeCell ref="A2:F2"/>
    <mergeCell ref="B3:F3"/>
    <mergeCell ref="A6:F6"/>
    <mergeCell ref="A7:F7"/>
    <mergeCell ref="A42:F42"/>
    <mergeCell ref="A43:F43"/>
    <mergeCell ref="A44:F44"/>
    <mergeCell ref="A36:F36"/>
    <mergeCell ref="A14:F14"/>
    <mergeCell ref="A16:F16"/>
    <mergeCell ref="A17:F17"/>
  </mergeCells>
  <dataValidations>
    <dataValidation type="list" allowBlank="1" showErrorMessage="1" sqref="E19:E33">
      <formula1>Hoja2!$J$1:$J$10</formula1>
    </dataValidation>
  </dataValidations>
  <printOptions horizontalCentered="1"/>
  <pageMargins bottom="0.5905511811023623" footer="0.0" header="0.0" left="0.3937007874015748" right="0.3937007874015748" top="0.984251968503937"/>
  <pageSetup orientation="portrait"/>
  <headerFooter>
    <oddHeader>&amp;CCONVOCATORIA PARA LA PRESENTACIÓN DE IDEAS DE PROYECTOS CIUDADANOS  DE EDUCACION AMBIENTAL – PROCEDA TOLIMA 2022.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7.86"/>
    <col customWidth="1" min="2" max="2" width="50.71"/>
    <col customWidth="1" min="3" max="3" width="17.43"/>
    <col customWidth="1" min="4" max="4" width="13.57"/>
    <col customWidth="1" min="5" max="5" width="25.0"/>
    <col customWidth="1" min="6" max="6" width="20.71"/>
    <col customWidth="1" min="7" max="13" width="11.43"/>
    <col customWidth="1" min="14" max="14" width="15.57"/>
  </cols>
  <sheetData>
    <row r="1" ht="14.25" customHeight="1">
      <c r="A1" s="40" t="s">
        <v>59</v>
      </c>
      <c r="F1" s="61"/>
      <c r="G1" s="4"/>
      <c r="H1" s="4"/>
      <c r="I1" s="4"/>
      <c r="J1" s="4"/>
      <c r="K1" s="4"/>
      <c r="L1" s="4"/>
      <c r="M1" s="4"/>
      <c r="N1" s="41"/>
    </row>
    <row r="2" ht="14.25" customHeight="1">
      <c r="A2" s="33"/>
      <c r="F2" s="4"/>
      <c r="G2" s="4"/>
      <c r="H2" s="4"/>
      <c r="I2" s="4"/>
      <c r="J2" s="4"/>
      <c r="K2" s="4"/>
      <c r="L2" s="4"/>
      <c r="M2" s="4"/>
      <c r="N2" s="4"/>
    </row>
    <row r="3" ht="14.25" customHeight="1">
      <c r="A3" s="42" t="str">
        <f>+'Anexo 3'!A3</f>
        <v>____________</v>
      </c>
      <c r="B3" s="43" t="str">
        <f>+TODAY()</f>
        <v>23 de February de 2022</v>
      </c>
      <c r="G3" s="4"/>
      <c r="H3" s="4"/>
      <c r="I3" s="4"/>
      <c r="J3" s="4"/>
      <c r="K3" s="4"/>
      <c r="L3" s="4"/>
      <c r="M3" s="4"/>
      <c r="N3" s="4"/>
    </row>
    <row r="4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ht="14.25" customHeight="1">
      <c r="A6" s="44" t="s">
        <v>43</v>
      </c>
      <c r="F6" s="4"/>
      <c r="G6" s="4"/>
      <c r="H6" s="4"/>
      <c r="I6" s="4"/>
      <c r="J6" s="4"/>
      <c r="K6" s="4"/>
      <c r="L6" s="4"/>
      <c r="M6" s="4"/>
      <c r="N6" s="4"/>
    </row>
    <row r="7" ht="14.25" customHeight="1">
      <c r="A7" s="45" t="s">
        <v>44</v>
      </c>
      <c r="F7" s="61"/>
      <c r="G7" s="4"/>
      <c r="H7" s="4"/>
      <c r="I7" s="4"/>
      <c r="J7" s="4"/>
      <c r="K7" s="4"/>
      <c r="L7" s="4"/>
      <c r="M7" s="4"/>
      <c r="N7" s="4"/>
    </row>
    <row r="8" ht="14.25" customHeight="1">
      <c r="A8" s="44" t="s">
        <v>45</v>
      </c>
      <c r="F8" s="4"/>
      <c r="G8" s="4"/>
      <c r="H8" s="4"/>
      <c r="I8" s="4"/>
      <c r="J8" s="4"/>
      <c r="K8" s="4"/>
      <c r="L8" s="4"/>
      <c r="M8" s="4"/>
      <c r="N8" s="4"/>
    </row>
    <row r="9" ht="14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ht="14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ht="14.25" customHeight="1">
      <c r="A11" s="44" t="s">
        <v>54</v>
      </c>
      <c r="F11" s="4"/>
      <c r="G11" s="4"/>
      <c r="H11" s="4"/>
      <c r="I11" s="4"/>
      <c r="J11" s="4"/>
      <c r="K11" s="4"/>
      <c r="L11" s="4"/>
      <c r="M11" s="4"/>
      <c r="N11" s="4"/>
    </row>
    <row r="12" ht="14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ht="14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ht="14.25" customHeight="1">
      <c r="A14" s="44" t="s">
        <v>47</v>
      </c>
      <c r="F14" s="4"/>
      <c r="G14" s="4"/>
      <c r="H14" s="4"/>
      <c r="I14" s="4"/>
      <c r="J14" s="4"/>
      <c r="K14" s="4"/>
      <c r="L14" s="4"/>
      <c r="M14" s="4"/>
      <c r="N14" s="4"/>
    </row>
    <row r="15" ht="14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ht="177.75" customHeight="1">
      <c r="A16" s="62" t="str">
        <f>+CONCATENATE("Los abajo firmantes, en nuestra calidad de presidente y secretario(a) de la Junta de Acción Comunal del barrio ",IF('Anexo 1'!B5&lt;&gt;0,'Anexo 1'!B5,"________________________"),", ubicada en el municipio de ",IF('Anexo 1'!E4&lt;&gt;0,'Anexo 1'!E4,"______________________"), " (Departamento del Tolima), proponente de la idea de Proyecto Ciudadano de Educación Ambiental – PROCEDA, denominado ","'",IF('Anexo 1'!A14&lt;&gt;0,'Anexo 1'!A14,"'____________________________________________________________________________________________________________________________________________________________________________________________________________________________________________________________'"),"', Línea de inversión ","'",IF('Anexo 1'!A53&lt;&gt;"",'Anexo 1'!A53,"'____________________________________________________________________________________________________________________________________________________________________________________________'"),"'",", en la convocatoria SIEMBRA FUTURO PARA EL TOLIMA, que tienen abierta Corporación Autónoma Regional del Tolima – CORTOLIMA y la Fundación Solidaridad por Colombia",", nos permitimos certificar lo siguiente:")</f>
        <v>Los abajo firmantes, en nuestra calidad de presidente y secretario(a) de la Junta de Acción Comunal del barrio ________________________, ubicada en el municipio de ______________________ (Departamento del Tolima), proponente de la idea de Proyecto Ciudadano de Educación Ambiental – PROCEDA, denominado ''____________________________________________________________________________________________________________________________________________________________________________________________________________________________________________________________'', Línea de inversión ''____________________________________________________________________________________________________________________________________________________________________________________________'', en la convocatoria SIEMBRA FUTURO PARA EL TOLIMA, que tienen abierta Corporación Autónoma Regional del Tolima – CORTOLIMA y la Fundación Solidaridad por Colombia, nos permitimos certificar lo siguiente:</v>
      </c>
      <c r="B16" s="20"/>
      <c r="C16" s="20"/>
      <c r="D16" s="20"/>
      <c r="E16" s="20"/>
      <c r="F16" s="47"/>
      <c r="G16" s="47"/>
      <c r="H16" s="47"/>
      <c r="I16" s="47"/>
      <c r="J16" s="47"/>
      <c r="K16" s="47"/>
      <c r="L16" s="47"/>
      <c r="M16" s="47"/>
      <c r="N16" s="47"/>
    </row>
    <row r="17" ht="14.25" customHeight="1">
      <c r="A17" s="5" t="s">
        <v>60</v>
      </c>
      <c r="B17" s="3"/>
      <c r="C17" s="63"/>
      <c r="D17" s="2"/>
      <c r="E17" s="3"/>
      <c r="F17" s="64"/>
      <c r="G17" s="47"/>
      <c r="H17" s="47"/>
      <c r="I17" s="47"/>
      <c r="J17" s="47"/>
      <c r="K17" s="47"/>
      <c r="L17" s="47"/>
      <c r="M17" s="47"/>
      <c r="N17" s="47"/>
    </row>
    <row r="18" ht="14.2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ht="15.0" customHeight="1">
      <c r="A19" s="65" t="s">
        <v>61</v>
      </c>
      <c r="B19" s="2"/>
      <c r="C19" s="2"/>
      <c r="D19" s="2"/>
      <c r="E19" s="3"/>
      <c r="F19" s="66"/>
      <c r="G19" s="47"/>
      <c r="H19" s="47"/>
      <c r="I19" s="47"/>
      <c r="J19" s="47"/>
      <c r="K19" s="47"/>
      <c r="L19" s="47"/>
      <c r="M19" s="47"/>
      <c r="N19" s="47"/>
    </row>
    <row r="20" ht="14.25" customHeight="1">
      <c r="A20" s="55" t="s">
        <v>56</v>
      </c>
      <c r="B20" s="55" t="s">
        <v>12</v>
      </c>
      <c r="C20" s="55" t="s">
        <v>11</v>
      </c>
      <c r="D20" s="55" t="s">
        <v>7</v>
      </c>
      <c r="E20" s="55" t="s">
        <v>57</v>
      </c>
      <c r="F20" s="25"/>
      <c r="G20" s="47"/>
      <c r="H20" s="47"/>
      <c r="I20" s="47"/>
      <c r="J20" s="47"/>
      <c r="K20" s="47"/>
      <c r="L20" s="47"/>
      <c r="M20" s="47"/>
      <c r="N20" s="47"/>
    </row>
    <row r="21" ht="14.25" customHeight="1">
      <c r="A21" s="56">
        <v>1.0</v>
      </c>
      <c r="B21" s="57"/>
      <c r="C21" s="57"/>
      <c r="D21" s="57"/>
      <c r="E21" s="57"/>
      <c r="F21" s="47"/>
      <c r="G21" s="47"/>
      <c r="H21" s="47"/>
      <c r="I21" s="47"/>
      <c r="J21" s="47"/>
      <c r="K21" s="47"/>
      <c r="L21" s="47"/>
      <c r="M21" s="47"/>
      <c r="N21" s="47"/>
    </row>
    <row r="22" ht="14.25" customHeight="1">
      <c r="A22" s="56">
        <v>2.0</v>
      </c>
      <c r="B22" s="57"/>
      <c r="C22" s="57"/>
      <c r="D22" s="57"/>
      <c r="E22" s="57"/>
      <c r="F22" s="47"/>
      <c r="G22" s="47"/>
      <c r="H22" s="47"/>
      <c r="I22" s="47"/>
      <c r="J22" s="47"/>
      <c r="K22" s="47"/>
      <c r="L22" s="47"/>
      <c r="M22" s="47"/>
      <c r="N22" s="47"/>
    </row>
    <row r="23" ht="14.25" customHeight="1">
      <c r="A23" s="56">
        <v>3.0</v>
      </c>
      <c r="B23" s="57"/>
      <c r="C23" s="57"/>
      <c r="D23" s="57"/>
      <c r="E23" s="57"/>
      <c r="F23" s="47"/>
      <c r="G23" s="47"/>
      <c r="H23" s="47"/>
      <c r="I23" s="47"/>
      <c r="J23" s="47"/>
      <c r="K23" s="47"/>
      <c r="L23" s="47"/>
      <c r="M23" s="47"/>
      <c r="N23" s="47"/>
    </row>
    <row r="24" ht="14.25" customHeight="1">
      <c r="A24" s="56">
        <v>4.0</v>
      </c>
      <c r="B24" s="57"/>
      <c r="C24" s="57"/>
      <c r="D24" s="57"/>
      <c r="E24" s="57"/>
      <c r="F24" s="47"/>
      <c r="G24" s="47"/>
      <c r="H24" s="47"/>
      <c r="I24" s="47"/>
      <c r="J24" s="47"/>
      <c r="K24" s="47"/>
      <c r="L24" s="47"/>
      <c r="M24" s="47"/>
      <c r="N24" s="47"/>
    </row>
    <row r="25" ht="14.25" customHeight="1">
      <c r="A25" s="56">
        <v>5.0</v>
      </c>
      <c r="B25" s="57"/>
      <c r="C25" s="57"/>
      <c r="D25" s="57"/>
      <c r="E25" s="57"/>
      <c r="F25" s="47"/>
      <c r="G25" s="47"/>
      <c r="H25" s="47"/>
      <c r="I25" s="47"/>
      <c r="J25" s="47"/>
      <c r="K25" s="47"/>
      <c r="L25" s="47"/>
      <c r="M25" s="47"/>
      <c r="N25" s="47"/>
    </row>
    <row r="26" ht="14.25" customHeight="1">
      <c r="A26" s="56">
        <v>6.0</v>
      </c>
      <c r="B26" s="57"/>
      <c r="C26" s="57"/>
      <c r="D26" s="57"/>
      <c r="E26" s="57"/>
      <c r="F26" s="47"/>
      <c r="G26" s="47"/>
      <c r="H26" s="47"/>
      <c r="I26" s="47"/>
      <c r="J26" s="47"/>
      <c r="K26" s="47"/>
      <c r="L26" s="47"/>
      <c r="M26" s="47"/>
      <c r="N26" s="47"/>
    </row>
    <row r="27" ht="14.25" customHeight="1">
      <c r="A27" s="56">
        <v>7.0</v>
      </c>
      <c r="B27" s="57"/>
      <c r="C27" s="57"/>
      <c r="D27" s="57"/>
      <c r="E27" s="57"/>
      <c r="F27" s="47"/>
      <c r="G27" s="47"/>
      <c r="H27" s="47"/>
      <c r="I27" s="47"/>
      <c r="J27" s="47"/>
      <c r="K27" s="47"/>
      <c r="L27" s="47"/>
      <c r="M27" s="47"/>
      <c r="N27" s="47"/>
    </row>
    <row r="28" ht="14.25" customHeight="1">
      <c r="A28" s="56">
        <v>8.0</v>
      </c>
      <c r="B28" s="57"/>
      <c r="C28" s="57"/>
      <c r="D28" s="57"/>
      <c r="E28" s="57"/>
      <c r="F28" s="47"/>
      <c r="G28" s="47"/>
      <c r="H28" s="47"/>
      <c r="I28" s="47"/>
      <c r="J28" s="47"/>
      <c r="K28" s="47"/>
      <c r="L28" s="47"/>
      <c r="M28" s="47"/>
      <c r="N28" s="47"/>
    </row>
    <row r="29" ht="14.25" customHeight="1">
      <c r="A29" s="56">
        <v>9.0</v>
      </c>
      <c r="B29" s="57"/>
      <c r="C29" s="57"/>
      <c r="D29" s="57"/>
      <c r="E29" s="57"/>
      <c r="F29" s="47"/>
      <c r="G29" s="47"/>
      <c r="H29" s="47"/>
      <c r="I29" s="47"/>
      <c r="J29" s="47"/>
      <c r="K29" s="47"/>
      <c r="L29" s="47"/>
      <c r="M29" s="47"/>
      <c r="N29" s="47"/>
    </row>
    <row r="30" ht="14.25" customHeight="1">
      <c r="A30" s="56">
        <v>10.0</v>
      </c>
      <c r="B30" s="57"/>
      <c r="C30" s="57"/>
      <c r="D30" s="57"/>
      <c r="E30" s="57"/>
      <c r="F30" s="47"/>
      <c r="G30" s="47"/>
      <c r="H30" s="47"/>
      <c r="I30" s="47"/>
      <c r="J30" s="47"/>
      <c r="K30" s="47"/>
      <c r="L30" s="47"/>
      <c r="M30" s="47"/>
      <c r="N30" s="47"/>
    </row>
    <row r="31" ht="14.25" customHeight="1">
      <c r="A31" s="56">
        <v>11.0</v>
      </c>
      <c r="B31" s="57"/>
      <c r="C31" s="57"/>
      <c r="D31" s="57"/>
      <c r="E31" s="57"/>
      <c r="F31" s="47"/>
      <c r="G31" s="47"/>
      <c r="H31" s="47"/>
      <c r="I31" s="47"/>
      <c r="J31" s="47"/>
      <c r="K31" s="47"/>
      <c r="L31" s="47"/>
      <c r="M31" s="47"/>
      <c r="N31" s="47"/>
    </row>
    <row r="32" ht="14.25" customHeight="1">
      <c r="A32" s="56">
        <v>12.0</v>
      </c>
      <c r="B32" s="57"/>
      <c r="C32" s="57"/>
      <c r="D32" s="57"/>
      <c r="E32" s="57"/>
      <c r="F32" s="47"/>
      <c r="G32" s="47"/>
      <c r="H32" s="47"/>
      <c r="I32" s="47"/>
      <c r="J32" s="47"/>
      <c r="K32" s="47"/>
      <c r="L32" s="47"/>
      <c r="M32" s="47"/>
      <c r="N32" s="47"/>
    </row>
    <row r="33" ht="14.25" customHeight="1">
      <c r="A33" s="56">
        <v>13.0</v>
      </c>
      <c r="B33" s="57"/>
      <c r="C33" s="57"/>
      <c r="D33" s="57"/>
      <c r="E33" s="57"/>
      <c r="F33" s="47"/>
      <c r="G33" s="47"/>
      <c r="H33" s="47"/>
      <c r="I33" s="47"/>
      <c r="J33" s="47"/>
      <c r="K33" s="47"/>
      <c r="L33" s="47"/>
      <c r="M33" s="47"/>
      <c r="N33" s="47"/>
    </row>
    <row r="34" ht="14.25" customHeight="1">
      <c r="A34" s="56">
        <v>14.0</v>
      </c>
      <c r="B34" s="57"/>
      <c r="C34" s="57"/>
      <c r="D34" s="57"/>
      <c r="E34" s="57"/>
      <c r="F34" s="47"/>
      <c r="G34" s="47"/>
      <c r="H34" s="47"/>
      <c r="I34" s="47"/>
      <c r="J34" s="47"/>
      <c r="K34" s="47"/>
      <c r="L34" s="47"/>
      <c r="M34" s="47"/>
      <c r="N34" s="47"/>
    </row>
    <row r="35" ht="14.25" customHeight="1">
      <c r="A35" s="56">
        <v>15.0</v>
      </c>
      <c r="B35" s="57"/>
      <c r="C35" s="57"/>
      <c r="D35" s="57"/>
      <c r="E35" s="57"/>
      <c r="F35" s="47"/>
      <c r="G35" s="47"/>
      <c r="H35" s="47"/>
      <c r="I35" s="47"/>
      <c r="J35" s="47"/>
      <c r="K35" s="47"/>
      <c r="L35" s="47"/>
      <c r="M35" s="47"/>
      <c r="N35" s="47"/>
    </row>
    <row r="36" ht="14.25" customHeight="1">
      <c r="A36" s="56">
        <v>16.0</v>
      </c>
      <c r="B36" s="57"/>
      <c r="C36" s="57"/>
      <c r="D36" s="57"/>
      <c r="E36" s="57"/>
      <c r="F36" s="47"/>
      <c r="G36" s="47"/>
      <c r="H36" s="47"/>
      <c r="I36" s="47"/>
      <c r="J36" s="47"/>
      <c r="K36" s="47"/>
      <c r="L36" s="47"/>
      <c r="M36" s="47"/>
      <c r="N36" s="47"/>
    </row>
    <row r="37" ht="14.25" customHeight="1">
      <c r="A37" s="56">
        <v>17.0</v>
      </c>
      <c r="B37" s="57"/>
      <c r="C37" s="57"/>
      <c r="D37" s="57"/>
      <c r="E37" s="57"/>
      <c r="F37" s="47"/>
      <c r="G37" s="47"/>
      <c r="H37" s="47"/>
      <c r="I37" s="47"/>
      <c r="J37" s="47"/>
      <c r="K37" s="47"/>
      <c r="L37" s="47"/>
      <c r="M37" s="47"/>
      <c r="N37" s="47"/>
    </row>
    <row r="38" ht="14.25" customHeight="1">
      <c r="A38" s="56">
        <v>18.0</v>
      </c>
      <c r="B38" s="57"/>
      <c r="C38" s="57"/>
      <c r="D38" s="57"/>
      <c r="E38" s="57"/>
      <c r="F38" s="47"/>
      <c r="G38" s="47"/>
      <c r="H38" s="47"/>
      <c r="I38" s="47"/>
      <c r="J38" s="47"/>
      <c r="K38" s="47"/>
      <c r="L38" s="47"/>
      <c r="M38" s="47"/>
      <c r="N38" s="47"/>
    </row>
    <row r="39" ht="14.25" customHeight="1">
      <c r="A39" s="56">
        <v>19.0</v>
      </c>
      <c r="B39" s="57"/>
      <c r="C39" s="57"/>
      <c r="D39" s="57"/>
      <c r="E39" s="57"/>
      <c r="F39" s="47"/>
      <c r="G39" s="47"/>
      <c r="H39" s="47"/>
      <c r="I39" s="47"/>
      <c r="J39" s="47"/>
      <c r="K39" s="47"/>
      <c r="L39" s="47"/>
      <c r="M39" s="47"/>
      <c r="N39" s="47"/>
    </row>
    <row r="40" ht="14.25" customHeight="1">
      <c r="A40" s="56">
        <v>20.0</v>
      </c>
      <c r="B40" s="57"/>
      <c r="C40" s="57"/>
      <c r="D40" s="57"/>
      <c r="E40" s="57"/>
      <c r="F40" s="47"/>
      <c r="G40" s="47"/>
      <c r="H40" s="47"/>
      <c r="I40" s="47"/>
      <c r="J40" s="47"/>
      <c r="K40" s="47"/>
      <c r="L40" s="47"/>
      <c r="M40" s="47"/>
      <c r="N40" s="47"/>
    </row>
    <row r="41" ht="14.25" customHeight="1">
      <c r="A41" s="56">
        <v>21.0</v>
      </c>
      <c r="B41" s="57"/>
      <c r="C41" s="57"/>
      <c r="D41" s="57"/>
      <c r="E41" s="57"/>
      <c r="F41" s="47"/>
      <c r="G41" s="47"/>
      <c r="H41" s="47"/>
      <c r="I41" s="47"/>
      <c r="J41" s="47"/>
      <c r="K41" s="47"/>
      <c r="L41" s="47"/>
      <c r="M41" s="47"/>
      <c r="N41" s="47"/>
    </row>
    <row r="42" ht="14.25" customHeight="1">
      <c r="A42" s="56">
        <v>22.0</v>
      </c>
      <c r="B42" s="57"/>
      <c r="C42" s="57"/>
      <c r="D42" s="57"/>
      <c r="E42" s="57"/>
      <c r="F42" s="47"/>
      <c r="G42" s="47"/>
      <c r="H42" s="47"/>
      <c r="I42" s="47"/>
      <c r="J42" s="47"/>
      <c r="K42" s="47"/>
      <c r="L42" s="47"/>
      <c r="M42" s="47"/>
      <c r="N42" s="47"/>
    </row>
    <row r="43" ht="14.25" customHeight="1">
      <c r="A43" s="56">
        <v>23.0</v>
      </c>
      <c r="B43" s="57"/>
      <c r="C43" s="57"/>
      <c r="D43" s="57"/>
      <c r="E43" s="57"/>
      <c r="F43" s="47"/>
      <c r="G43" s="47"/>
      <c r="H43" s="47"/>
      <c r="I43" s="47"/>
      <c r="J43" s="47"/>
      <c r="K43" s="47"/>
      <c r="L43" s="47"/>
      <c r="M43" s="47"/>
      <c r="N43" s="47"/>
    </row>
    <row r="44" ht="14.25" customHeight="1">
      <c r="A44" s="56">
        <v>24.0</v>
      </c>
      <c r="B44" s="57"/>
      <c r="C44" s="57"/>
      <c r="D44" s="57"/>
      <c r="E44" s="57"/>
      <c r="F44" s="47"/>
      <c r="G44" s="47"/>
      <c r="H44" s="47"/>
      <c r="I44" s="47"/>
      <c r="J44" s="47"/>
      <c r="K44" s="47"/>
      <c r="L44" s="47"/>
      <c r="M44" s="47"/>
      <c r="N44" s="47"/>
    </row>
    <row r="45" ht="14.25" customHeight="1">
      <c r="A45" s="56">
        <v>25.0</v>
      </c>
      <c r="B45" s="57"/>
      <c r="C45" s="57"/>
      <c r="D45" s="57"/>
      <c r="E45" s="57"/>
      <c r="F45" s="47"/>
      <c r="G45" s="47"/>
      <c r="H45" s="47"/>
      <c r="I45" s="47"/>
      <c r="J45" s="47"/>
      <c r="K45" s="47"/>
      <c r="L45" s="47"/>
      <c r="M45" s="47"/>
      <c r="N45" s="47"/>
    </row>
    <row r="46" ht="14.25" customHeight="1">
      <c r="A46" s="67"/>
      <c r="F46" s="47"/>
      <c r="G46" s="47"/>
      <c r="H46" s="47"/>
      <c r="I46" s="47"/>
      <c r="J46" s="47"/>
      <c r="K46" s="47"/>
      <c r="L46" s="47"/>
      <c r="M46" s="47"/>
      <c r="N46" s="47"/>
    </row>
    <row r="47" ht="14.25" customHeight="1">
      <c r="A47" s="44" t="s">
        <v>49</v>
      </c>
      <c r="F47" s="4"/>
      <c r="G47" s="4"/>
      <c r="H47" s="4"/>
      <c r="I47" s="4"/>
      <c r="J47" s="4"/>
      <c r="K47" s="4"/>
      <c r="L47" s="4"/>
      <c r="M47" s="4"/>
      <c r="N47" s="4"/>
    </row>
    <row r="48" ht="14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ht="14.25" customHeight="1">
      <c r="A49" s="45" t="str">
        <f>+'Anexo 2'!B23</f>
        <v/>
      </c>
      <c r="C49" s="45" t="str">
        <f>IF('Anexo 2'!C31=0,"",'Anexo 2'!C31)</f>
        <v/>
      </c>
      <c r="F49" s="61"/>
      <c r="G49" s="4"/>
      <c r="H49" s="4"/>
      <c r="I49" s="4"/>
      <c r="J49" s="4"/>
      <c r="K49" s="4"/>
      <c r="L49" s="4"/>
      <c r="M49" s="4"/>
      <c r="N49" s="4"/>
    </row>
    <row r="50" ht="14.25" customHeight="1">
      <c r="A50" s="44" t="s">
        <v>50</v>
      </c>
      <c r="C50" s="44" t="s">
        <v>51</v>
      </c>
      <c r="F50" s="4"/>
      <c r="G50" s="4"/>
      <c r="H50" s="4"/>
      <c r="I50" s="4"/>
      <c r="J50" s="4"/>
      <c r="K50" s="4"/>
      <c r="L50" s="4"/>
      <c r="M50" s="4"/>
      <c r="N50" s="4"/>
    </row>
    <row r="51" ht="14.25" customHeight="1">
      <c r="A51" s="44" t="str">
        <f>+'Anexo 3'!A44</f>
        <v>C.C.: </v>
      </c>
      <c r="C51" s="44" t="str">
        <f>IF('Anexo 2'!C33=0,"",'Anexo 2'!C33)</f>
        <v>C.C.: </v>
      </c>
      <c r="F51" s="4"/>
      <c r="G51" s="4"/>
      <c r="H51" s="4"/>
      <c r="I51" s="4"/>
      <c r="J51" s="4"/>
      <c r="K51" s="4"/>
      <c r="L51" s="4"/>
      <c r="M51" s="4"/>
      <c r="N51" s="4"/>
    </row>
    <row r="5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ht="14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ht="14.25" customHeight="1">
      <c r="A55" s="4"/>
      <c r="B55" s="4"/>
      <c r="C55" s="3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ht="14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ht="14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ht="14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ht="14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ht="14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ht="14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ht="14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ht="14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ht="14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ht="14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ht="14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ht="14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ht="14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</sheetData>
  <mergeCells count="20">
    <mergeCell ref="C49:E49"/>
    <mergeCell ref="C50:E50"/>
    <mergeCell ref="A16:E16"/>
    <mergeCell ref="C17:E17"/>
    <mergeCell ref="A17:B17"/>
    <mergeCell ref="A49:B49"/>
    <mergeCell ref="A46:E46"/>
    <mergeCell ref="A47:E47"/>
    <mergeCell ref="B3:F3"/>
    <mergeCell ref="A6:E6"/>
    <mergeCell ref="A7:E7"/>
    <mergeCell ref="A8:E8"/>
    <mergeCell ref="A11:E11"/>
    <mergeCell ref="A14:E14"/>
    <mergeCell ref="A50:B50"/>
    <mergeCell ref="A51:B51"/>
    <mergeCell ref="C51:E51"/>
    <mergeCell ref="A19:E19"/>
    <mergeCell ref="A1:E1"/>
    <mergeCell ref="A2:E2"/>
  </mergeCells>
  <dataValidations>
    <dataValidation type="list" allowBlank="1" showErrorMessage="1" sqref="C21:C45">
      <formula1>Hoja2!$J$1:$J$10</formula1>
    </dataValidation>
  </dataValidations>
  <printOptions horizontalCentered="1"/>
  <pageMargins bottom="0.5905511811023623" footer="0.0" header="0.0" left="0.3937007874015748" right="0.3937007874015748" top="0.984251968503937"/>
  <pageSetup fitToHeight="0" orientation="portrait"/>
  <headerFooter>
    <oddHeader>&amp;CCONVOCATORIA PARA LA PRESENTACIÓN DE IDEAS DE PROYECTOS CIUDADANOS  DE EDUCACION AMBIENTAL – PROCEDA TOLIMA 2022.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7.86"/>
    <col customWidth="1" min="2" max="2" width="29.14"/>
    <col customWidth="1" min="3" max="3" width="17.43"/>
    <col customWidth="1" min="4" max="4" width="13.57"/>
    <col customWidth="1" min="5" max="5" width="14.43"/>
    <col customWidth="1" min="6" max="6" width="20.71"/>
    <col customWidth="1" min="7" max="13" width="11.43"/>
    <col customWidth="1" min="14" max="14" width="15.57"/>
  </cols>
  <sheetData>
    <row r="1" ht="14.25" customHeight="1">
      <c r="A1" s="40" t="s">
        <v>62</v>
      </c>
      <c r="F1" s="61"/>
      <c r="G1" s="4"/>
      <c r="H1" s="4"/>
      <c r="I1" s="4"/>
      <c r="J1" s="4"/>
      <c r="K1" s="4"/>
      <c r="L1" s="4"/>
      <c r="M1" s="4"/>
      <c r="N1" s="41"/>
    </row>
    <row r="2" ht="14.25" customHeight="1">
      <c r="A2" s="33"/>
      <c r="F2" s="4"/>
      <c r="G2" s="4"/>
      <c r="H2" s="4"/>
      <c r="I2" s="4"/>
      <c r="J2" s="4"/>
      <c r="K2" s="4"/>
      <c r="L2" s="4"/>
      <c r="M2" s="4"/>
      <c r="N2" s="4"/>
    </row>
    <row r="3" ht="14.25" customHeight="1">
      <c r="A3" s="42" t="str">
        <f>+'Anexo 3'!A3</f>
        <v>____________</v>
      </c>
      <c r="B3" s="43" t="str">
        <f>+TODAY()</f>
        <v>23 de February de 2022</v>
      </c>
      <c r="F3" s="68"/>
      <c r="G3" s="4"/>
      <c r="H3" s="4"/>
      <c r="I3" s="4"/>
      <c r="J3" s="4"/>
      <c r="K3" s="4"/>
      <c r="L3" s="4"/>
      <c r="M3" s="4"/>
      <c r="N3" s="4"/>
    </row>
    <row r="4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ht="14.25" customHeight="1">
      <c r="A6" s="44" t="s">
        <v>43</v>
      </c>
      <c r="F6" s="4"/>
      <c r="G6" s="4"/>
      <c r="H6" s="4"/>
      <c r="I6" s="4"/>
      <c r="J6" s="4"/>
      <c r="K6" s="4"/>
      <c r="L6" s="4"/>
      <c r="M6" s="4"/>
      <c r="N6" s="4"/>
    </row>
    <row r="7" ht="14.25" customHeight="1">
      <c r="A7" s="45" t="s">
        <v>44</v>
      </c>
      <c r="F7" s="61"/>
      <c r="G7" s="4"/>
      <c r="H7" s="4"/>
      <c r="I7" s="4"/>
      <c r="J7" s="4"/>
      <c r="K7" s="4"/>
      <c r="L7" s="4"/>
      <c r="M7" s="4"/>
      <c r="N7" s="4"/>
    </row>
    <row r="8" ht="14.25" customHeight="1">
      <c r="A8" s="44" t="s">
        <v>45</v>
      </c>
      <c r="F8" s="4"/>
      <c r="G8" s="4"/>
      <c r="H8" s="4"/>
      <c r="I8" s="4"/>
      <c r="J8" s="4"/>
      <c r="K8" s="4"/>
      <c r="L8" s="4"/>
      <c r="M8" s="4"/>
      <c r="N8" s="4"/>
    </row>
    <row r="9" ht="14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ht="14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ht="14.25" customHeight="1">
      <c r="A11" s="44" t="s">
        <v>63</v>
      </c>
      <c r="F11" s="4"/>
      <c r="G11" s="4"/>
      <c r="H11" s="4"/>
      <c r="I11" s="4"/>
      <c r="J11" s="4"/>
      <c r="K11" s="4"/>
      <c r="L11" s="4"/>
      <c r="M11" s="4"/>
      <c r="N11" s="4"/>
    </row>
    <row r="12" ht="14.25" customHeight="1">
      <c r="A12" s="44"/>
      <c r="B12" s="44"/>
      <c r="C12" s="44"/>
      <c r="D12" s="44"/>
      <c r="E12" s="44"/>
      <c r="F12" s="4"/>
      <c r="G12" s="4"/>
      <c r="H12" s="4"/>
      <c r="I12" s="4"/>
      <c r="J12" s="4"/>
      <c r="K12" s="4"/>
      <c r="L12" s="4"/>
      <c r="M12" s="4"/>
      <c r="N12" s="4"/>
    </row>
    <row r="13" ht="14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ht="14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ht="14.25" customHeight="1">
      <c r="A15" s="44" t="s">
        <v>47</v>
      </c>
      <c r="F15" s="4"/>
      <c r="G15" s="4"/>
      <c r="H15" s="4"/>
      <c r="I15" s="4"/>
      <c r="J15" s="4"/>
      <c r="K15" s="4"/>
      <c r="L15" s="4"/>
      <c r="M15" s="4"/>
      <c r="N15" s="4"/>
    </row>
    <row r="16" ht="14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ht="228.0" customHeight="1">
      <c r="A17" s="46" t="str">
        <f>+CONCATENATE("La Directiva de la Junta de Acción Comunal del barrio ",IF('Anexo 1'!B5&lt;&gt;0,'Anexo 1'!B5,"________________________"),", ubicada en el municipio de ",IF('Anexo 1'!E4&lt;&gt;0,'Anexo 1'!E4,"______________________"), " (Departamento del Tolima), autoriza al representante legal para que suscriba el acto administrativo que resulte para la cofinanciación de la idea de Proyecto Ciudadano de Educación Ambiental – PROCEDA, denominado ","'",IF('Anexo 1'!A14&lt;&gt;0,'Anexo 1'!A14,"'______________________________________________________________ ____________________________________________________________________________________________________________________________________________________________________________________'"),"', Línea de inversión ","'",IF('Anexo 1'!A53&lt;&gt;"",'Anexo 1'!A53,"'______________________ _________________________________________________________________________________________________________________________________________________'"),"'",", propuesto dentro la convocatoria SIEMBRA FUTURO PARA EL TOLIMA, que tienen abierta Corporación Autónoma Regional del Tolima – CORTOLIMA y la Fundación Solidaridad por Colombia.")</f>
        <v>La Directiva de la Junta de Acción Comunal del barrio ________________________, ubicada en el municipio de ______________________ (Departamento del Tolima), autoriza al representante legal para que suscriba el acto administrativo que resulte para la cofinanciación de la idea de Proyecto Ciudadano de Educación Ambiental – PROCEDA, denominado ''______________________________________________________________ ____________________________________________________________________________________________________________________________________________________________________________________'', Línea de inversión ''______________________ _________________________________________________________________________________________________________________________________________________'', propuesto dentro la convocatoria SIEMBRA FUTURO PARA EL TOLIMA, que tienen abierta Corporación Autónoma Regional del Tolima – CORTOLIMA y la Fundación Solidaridad por Colombia.</v>
      </c>
      <c r="F17" s="47"/>
      <c r="G17" s="47"/>
      <c r="H17" s="47"/>
      <c r="I17" s="47"/>
      <c r="J17" s="47"/>
      <c r="K17" s="47"/>
      <c r="L17" s="47"/>
      <c r="M17" s="47"/>
      <c r="N17" s="47"/>
    </row>
    <row r="18" ht="14.25" customHeight="1">
      <c r="A18" s="67"/>
      <c r="F18" s="47"/>
      <c r="G18" s="47"/>
      <c r="H18" s="47"/>
      <c r="I18" s="47"/>
      <c r="J18" s="47"/>
      <c r="K18" s="47"/>
      <c r="L18" s="47"/>
      <c r="M18" s="47"/>
      <c r="N18" s="47"/>
    </row>
    <row r="19" ht="14.25" customHeight="1">
      <c r="A19" s="44" t="s">
        <v>49</v>
      </c>
      <c r="F19" s="4"/>
      <c r="G19" s="4"/>
      <c r="H19" s="4"/>
      <c r="I19" s="4"/>
      <c r="J19" s="4"/>
      <c r="K19" s="4"/>
      <c r="L19" s="4"/>
      <c r="M19" s="4"/>
      <c r="N19" s="4"/>
    </row>
    <row r="20" ht="14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ht="14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ht="14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ht="14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ht="14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ht="14.25" customHeight="1">
      <c r="A27" s="45" t="str">
        <f>+'Anexo 2'!B23</f>
        <v/>
      </c>
      <c r="C27" s="45" t="str">
        <f>IF('Anexo 4'!C49=0,"",'Anexo 4'!C49)</f>
        <v/>
      </c>
      <c r="F27" s="4"/>
      <c r="G27" s="4"/>
      <c r="H27" s="4"/>
      <c r="I27" s="4"/>
      <c r="J27" s="4"/>
      <c r="K27" s="4"/>
      <c r="L27" s="4"/>
      <c r="M27" s="4"/>
      <c r="N27" s="4"/>
    </row>
    <row r="28" ht="14.25" customHeight="1">
      <c r="A28" s="44" t="s">
        <v>50</v>
      </c>
      <c r="C28" s="44" t="str">
        <f>+'Anexo 4'!C50:E50</f>
        <v>Secretario</v>
      </c>
      <c r="F28" s="4"/>
      <c r="G28" s="4"/>
      <c r="H28" s="4"/>
      <c r="I28" s="4"/>
      <c r="J28" s="4"/>
      <c r="K28" s="4"/>
      <c r="L28" s="4"/>
      <c r="M28" s="4"/>
      <c r="N28" s="4"/>
    </row>
    <row r="29" ht="14.25" customHeight="1">
      <c r="A29" s="44" t="str">
        <f>+'Anexo 3'!A44</f>
        <v>C.C.: </v>
      </c>
      <c r="C29" s="44" t="str">
        <f>+'Anexo 4'!C51:E51</f>
        <v>C.C.: </v>
      </c>
      <c r="F29" s="4"/>
      <c r="G29" s="4"/>
      <c r="H29" s="4"/>
      <c r="I29" s="4"/>
      <c r="J29" s="4"/>
      <c r="K29" s="4"/>
      <c r="L29" s="4"/>
      <c r="M29" s="4"/>
      <c r="N29" s="4"/>
    </row>
    <row r="30" ht="14.25" customHeight="1">
      <c r="A30" s="4"/>
      <c r="B30" s="4"/>
      <c r="C30" s="3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ht="14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ht="14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ht="14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ht="14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ht="14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ht="14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ht="14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ht="14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ht="14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ht="14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ht="14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ht="14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ht="14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ht="14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ht="14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ht="14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ht="14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ht="14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ht="14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ht="14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ht="14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ht="14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ht="14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ht="14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ht="14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ht="14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ht="14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ht="14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ht="14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ht="14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ht="14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ht="14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ht="14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ht="14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ht="14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</sheetData>
  <mergeCells count="17">
    <mergeCell ref="A18:E18"/>
    <mergeCell ref="A11:E11"/>
    <mergeCell ref="A15:E15"/>
    <mergeCell ref="A17:E17"/>
    <mergeCell ref="B3:E3"/>
    <mergeCell ref="A6:E6"/>
    <mergeCell ref="A7:E7"/>
    <mergeCell ref="A8:E8"/>
    <mergeCell ref="A28:B28"/>
    <mergeCell ref="C28:E28"/>
    <mergeCell ref="A29:B29"/>
    <mergeCell ref="C29:E29"/>
    <mergeCell ref="A2:E2"/>
    <mergeCell ref="A19:E19"/>
    <mergeCell ref="A27:B27"/>
    <mergeCell ref="C27:E27"/>
    <mergeCell ref="A1:E1"/>
  </mergeCells>
  <printOptions horizontalCentered="1"/>
  <pageMargins bottom="0.5905511811023623" footer="0.0" header="0.0" left="0.3937007874015748" right="0.3937007874015748" top="0.984251968503937"/>
  <pageSetup fitToHeight="0" orientation="portrait"/>
  <headerFooter>
    <oddHeader>&amp;CCONVOCATORIA PARA LA PRESENTACIÓN DE IDEAS DE PROYECTOS CIUDADANOS  DE EDUCACION AMBIENTAL – PROCEDA TOLIMA 2022.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7.86"/>
    <col customWidth="1" min="2" max="2" width="29.14"/>
    <col customWidth="1" min="3" max="3" width="17.43"/>
    <col customWidth="1" min="4" max="4" width="13.57"/>
    <col customWidth="1" min="5" max="5" width="14.43"/>
    <col customWidth="1" min="6" max="6" width="20.71"/>
    <col customWidth="1" min="7" max="13" width="11.43"/>
    <col customWidth="1" min="14" max="14" width="15.57"/>
  </cols>
  <sheetData>
    <row r="1" ht="14.25" customHeight="1">
      <c r="A1" s="40" t="s">
        <v>64</v>
      </c>
      <c r="F1" s="61"/>
      <c r="G1" s="4"/>
      <c r="H1" s="4"/>
      <c r="I1" s="4"/>
      <c r="J1" s="4"/>
      <c r="K1" s="4"/>
      <c r="L1" s="4"/>
      <c r="M1" s="4"/>
      <c r="N1" s="41"/>
    </row>
    <row r="2" ht="14.25" customHeight="1">
      <c r="A2" s="33"/>
      <c r="F2" s="4"/>
      <c r="G2" s="4"/>
      <c r="H2" s="4"/>
      <c r="I2" s="4"/>
      <c r="J2" s="4"/>
      <c r="K2" s="4"/>
      <c r="L2" s="4"/>
      <c r="M2" s="4"/>
      <c r="N2" s="4"/>
    </row>
    <row r="3" ht="14.25" customHeight="1">
      <c r="A3" s="42" t="str">
        <f>+'Anexo 3'!A3</f>
        <v>____________</v>
      </c>
      <c r="B3" s="43" t="str">
        <f>+TODAY()</f>
        <v>23 de February de 2022</v>
      </c>
      <c r="F3" s="68"/>
      <c r="G3" s="4"/>
      <c r="H3" s="4"/>
      <c r="I3" s="4"/>
      <c r="J3" s="4"/>
      <c r="K3" s="4"/>
      <c r="L3" s="4"/>
      <c r="M3" s="4"/>
      <c r="N3" s="4"/>
    </row>
    <row r="4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ht="14.25" customHeight="1">
      <c r="A6" s="44" t="s">
        <v>43</v>
      </c>
      <c r="F6" s="4"/>
      <c r="G6" s="4"/>
      <c r="H6" s="4"/>
      <c r="I6" s="4"/>
      <c r="J6" s="4"/>
      <c r="K6" s="4"/>
      <c r="L6" s="4"/>
      <c r="M6" s="4"/>
      <c r="N6" s="4"/>
    </row>
    <row r="7" ht="14.25" customHeight="1">
      <c r="A7" s="45" t="s">
        <v>44</v>
      </c>
      <c r="F7" s="61"/>
      <c r="G7" s="4"/>
      <c r="H7" s="4"/>
      <c r="I7" s="4"/>
      <c r="J7" s="4"/>
      <c r="K7" s="4"/>
      <c r="L7" s="4"/>
      <c r="M7" s="4"/>
      <c r="N7" s="4"/>
    </row>
    <row r="8" ht="14.25" customHeight="1">
      <c r="A8" s="44" t="s">
        <v>45</v>
      </c>
      <c r="F8" s="4"/>
      <c r="G8" s="4"/>
      <c r="H8" s="4"/>
      <c r="I8" s="4"/>
      <c r="J8" s="4"/>
      <c r="K8" s="4"/>
      <c r="L8" s="4"/>
      <c r="M8" s="4"/>
      <c r="N8" s="4"/>
    </row>
    <row r="9" ht="14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ht="14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ht="14.25" customHeight="1">
      <c r="A11" s="44" t="s">
        <v>65</v>
      </c>
      <c r="F11" s="4"/>
      <c r="G11" s="4"/>
      <c r="H11" s="4"/>
      <c r="I11" s="4"/>
      <c r="J11" s="4"/>
      <c r="K11" s="4"/>
      <c r="L11" s="4"/>
      <c r="M11" s="4"/>
      <c r="N11" s="4"/>
    </row>
    <row r="12" ht="14.25" customHeight="1">
      <c r="A12" s="44"/>
      <c r="B12" s="44"/>
      <c r="C12" s="44"/>
      <c r="D12" s="44"/>
      <c r="E12" s="44"/>
      <c r="F12" s="4"/>
      <c r="G12" s="4"/>
      <c r="H12" s="4"/>
      <c r="I12" s="4"/>
      <c r="J12" s="4"/>
      <c r="K12" s="4"/>
      <c r="L12" s="4"/>
      <c r="M12" s="4"/>
      <c r="N12" s="4"/>
    </row>
    <row r="13" ht="14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ht="14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ht="14.25" customHeight="1">
      <c r="A15" s="44" t="s">
        <v>47</v>
      </c>
      <c r="F15" s="4"/>
      <c r="G15" s="4"/>
      <c r="H15" s="4"/>
      <c r="I15" s="4"/>
      <c r="J15" s="4"/>
      <c r="K15" s="4"/>
      <c r="L15" s="4"/>
      <c r="M15" s="4"/>
      <c r="N15" s="4"/>
    </row>
    <row r="16" ht="14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ht="292.5" customHeight="1">
      <c r="A17" s="46" t="str">
        <f>+CONCATENATE(IF('Anexo 1'!B10&lt;&gt;0,'Anexo 1'!B10,"Yo, __________________________________________________________________"),", en mi calidad de ",IF('Anexo 1'!B9&lt;&gt;0,'Anexo 1'!B9,"________________________")," y representante legal de la Junta de Acción Comunal del barrio ",IF('Anexo 1'!B5&lt;&gt;0,'Anexo 1'!B5,"________________________"),", ubicada en el municipio de ",IF('Anexo 1'!E4&lt;&gt;0,'Anexo 1'!E4,"______________________")," (Departamento del Tolima), proponente de la idea de Proyecto Ciudadano de Educación Ambiental – PROCEDA, denominado '",IF('Anexo 1'!A14&lt;&gt;0,'Anexo 1'!A14,"'____________________ __________________________________________________________________________________________________________________________________________________________________________________________________________________'"),"', Línea de inversión ","'",IF('Anexo 1'!A53&lt;&gt;"",'Anexo 1'!A53,"'_________________________________________________________________ ___________________________________________________________________________________________________________________________________________'"),"'",", dentro de la convocatoria SIEMBRA FUTURO PARA EL TOLIMA, que tienen abierta la Corporación Autónoma Regional del Tolima – CORTOLIMA y la Fundación Solidaridad por Colombia,"," me permito certificar que de ser viabilizada, la JAC aportará como contrapartida en ",IF('Anexo 1'!A77&lt;&gt;0,'Anexo 1'!A77,"efectivo (___), bienes y servicios (___), efectivo y bienes y servicios (___)")," la suma de ",IF('Anexo 1'!A81="","_________________________________________________________________________ _________________________________________________________________________",'Anexo 1'!A81),IF('Anexo 1'!A79="","($_________________________________)",'Anexo 1'!A79),", distribuidos así:")</f>
        <v>Yo, __________________________________________________________________, en mi calidad de ________________________ y representante legal de la Junta de Acción Comunal del barrio ________________________, ubicada en el municipio de ______________________ (Departamento del Tolima), proponente de la idea de Proyecto Ciudadano de Educación Ambiental – PROCEDA, denominado ''____________________ __________________________________________________________________________________________________________________________________________________________________________________________________________________'', Línea de inversión ''_________________________________________________________________ ___________________________________________________________________________________________________________________________________________'', dentro de la convocatoria SIEMBRA FUTURO PARA EL TOLIMA, que tienen abierta la Corporación Autónoma Regional del Tolima – CORTOLIMA y la Fundación Solidaridad por Colombia, me permito certificar que de ser viabilizada, la JAC aportará como contrapartida en efectivo (___), bienes y servicios (___), efectivo y bienes y servicios (___) la suma de _________________________________________________________________________ _________________________________________________________________________($_________________________________), distribuidos así:</v>
      </c>
      <c r="F17" s="47"/>
      <c r="G17" s="47"/>
      <c r="H17" s="47"/>
      <c r="I17" s="47"/>
      <c r="J17" s="47"/>
      <c r="K17" s="47"/>
      <c r="L17" s="47"/>
      <c r="M17" s="47"/>
      <c r="N17" s="47"/>
    </row>
    <row r="18" ht="14.25" customHeight="1">
      <c r="A18" s="65" t="s">
        <v>66</v>
      </c>
      <c r="B18" s="3"/>
      <c r="C18" s="65" t="s">
        <v>67</v>
      </c>
      <c r="D18" s="2"/>
      <c r="E18" s="3"/>
      <c r="F18" s="47"/>
      <c r="G18" s="47"/>
      <c r="H18" s="47"/>
      <c r="I18" s="47"/>
      <c r="J18" s="47"/>
      <c r="K18" s="47"/>
      <c r="L18" s="47"/>
      <c r="M18" s="47"/>
      <c r="N18" s="47"/>
    </row>
    <row r="19" ht="14.25" customHeight="1">
      <c r="A19" s="5" t="s">
        <v>68</v>
      </c>
      <c r="B19" s="3"/>
      <c r="C19" s="63"/>
      <c r="D19" s="2"/>
      <c r="E19" s="3"/>
      <c r="F19" s="47"/>
      <c r="G19" s="47"/>
      <c r="H19" s="47"/>
      <c r="I19" s="47"/>
      <c r="J19" s="47"/>
      <c r="K19" s="47"/>
      <c r="L19" s="47"/>
      <c r="M19" s="47"/>
      <c r="N19" s="47"/>
    </row>
    <row r="20" ht="14.25" customHeight="1">
      <c r="A20" s="5" t="s">
        <v>69</v>
      </c>
      <c r="B20" s="3"/>
      <c r="C20" s="63"/>
      <c r="D20" s="2"/>
      <c r="E20" s="3"/>
      <c r="F20" s="47"/>
      <c r="G20" s="47"/>
      <c r="H20" s="47"/>
      <c r="I20" s="47"/>
      <c r="J20" s="47"/>
      <c r="K20" s="47"/>
      <c r="L20" s="47"/>
      <c r="M20" s="47"/>
      <c r="N20" s="47"/>
    </row>
    <row r="21" ht="14.25" customHeight="1">
      <c r="A21" s="50" t="s">
        <v>70</v>
      </c>
      <c r="B21" s="3"/>
      <c r="C21" s="69" t="str">
        <f>IF(C19+C20=0,"",C19+C20)</f>
        <v/>
      </c>
      <c r="D21" s="2"/>
      <c r="E21" s="3"/>
      <c r="F21" s="47"/>
      <c r="G21" s="47"/>
      <c r="H21" s="47"/>
      <c r="I21" s="47"/>
      <c r="J21" s="47"/>
      <c r="K21" s="47"/>
      <c r="L21" s="47"/>
      <c r="M21" s="47"/>
      <c r="N21" s="47"/>
    </row>
    <row r="22" ht="14.25" customHeight="1">
      <c r="A22" s="46"/>
      <c r="B22" s="46"/>
      <c r="C22" s="46"/>
      <c r="D22" s="46"/>
      <c r="E22" s="46"/>
      <c r="F22" s="47"/>
      <c r="G22" s="47"/>
      <c r="H22" s="47"/>
      <c r="I22" s="47"/>
      <c r="J22" s="47"/>
      <c r="K22" s="47"/>
      <c r="L22" s="47"/>
      <c r="M22" s="47"/>
      <c r="N22" s="47"/>
    </row>
    <row r="23" ht="14.25" customHeight="1">
      <c r="A23" s="44" t="s">
        <v>49</v>
      </c>
      <c r="F23" s="4"/>
      <c r="G23" s="4"/>
      <c r="H23" s="4"/>
      <c r="I23" s="4"/>
      <c r="J23" s="4"/>
      <c r="K23" s="4"/>
      <c r="L23" s="4"/>
      <c r="M23" s="4"/>
      <c r="N23" s="4"/>
    </row>
    <row r="24" ht="14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ht="14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ht="14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ht="14.25" customHeight="1">
      <c r="A27" s="45" t="str">
        <f>+'Anexo 2'!B23</f>
        <v/>
      </c>
      <c r="C27" s="45"/>
      <c r="F27" s="4"/>
      <c r="G27" s="4"/>
      <c r="H27" s="4"/>
      <c r="I27" s="4"/>
      <c r="J27" s="4"/>
      <c r="K27" s="4"/>
      <c r="L27" s="4"/>
      <c r="M27" s="4"/>
      <c r="N27" s="4"/>
    </row>
    <row r="28" ht="14.25" customHeight="1">
      <c r="A28" s="44" t="s">
        <v>50</v>
      </c>
      <c r="C28" s="44"/>
      <c r="F28" s="4"/>
      <c r="G28" s="4"/>
      <c r="H28" s="4"/>
      <c r="I28" s="4"/>
      <c r="J28" s="4"/>
      <c r="K28" s="4"/>
      <c r="L28" s="4"/>
      <c r="M28" s="4"/>
      <c r="N28" s="4"/>
    </row>
    <row r="29" ht="14.25" customHeight="1">
      <c r="A29" s="44" t="str">
        <f>+'Anexo 3'!A44</f>
        <v>C.C.: </v>
      </c>
      <c r="C29" s="44"/>
      <c r="F29" s="4"/>
      <c r="G29" s="4"/>
      <c r="H29" s="4"/>
      <c r="I29" s="4"/>
      <c r="J29" s="4"/>
      <c r="K29" s="4"/>
      <c r="L29" s="4"/>
      <c r="M29" s="4"/>
      <c r="N29" s="4"/>
    </row>
    <row r="30" ht="14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ht="14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ht="14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ht="14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ht="14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ht="14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ht="14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ht="14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ht="14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ht="14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ht="14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ht="14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ht="14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ht="14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ht="14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ht="14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ht="14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ht="14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ht="14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ht="14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ht="14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ht="14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ht="14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ht="14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ht="14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ht="14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ht="14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ht="14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ht="14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ht="14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ht="14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ht="14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ht="14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ht="14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ht="14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ht="14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</sheetData>
  <mergeCells count="24">
    <mergeCell ref="A20:B20"/>
    <mergeCell ref="A23:E23"/>
    <mergeCell ref="C20:E20"/>
    <mergeCell ref="A21:B21"/>
    <mergeCell ref="C21:E21"/>
    <mergeCell ref="A27:B27"/>
    <mergeCell ref="C27:E27"/>
    <mergeCell ref="A18:B18"/>
    <mergeCell ref="C18:E18"/>
    <mergeCell ref="A19:B19"/>
    <mergeCell ref="C19:E19"/>
    <mergeCell ref="A8:E8"/>
    <mergeCell ref="A1:E1"/>
    <mergeCell ref="A2:E2"/>
    <mergeCell ref="B3:E3"/>
    <mergeCell ref="A6:E6"/>
    <mergeCell ref="A7:E7"/>
    <mergeCell ref="A28:B28"/>
    <mergeCell ref="C28:E28"/>
    <mergeCell ref="A29:B29"/>
    <mergeCell ref="C29:E29"/>
    <mergeCell ref="A11:E11"/>
    <mergeCell ref="A15:E15"/>
    <mergeCell ref="A17:E17"/>
  </mergeCells>
  <printOptions horizontalCentered="1"/>
  <pageMargins bottom="0.5905511811023623" footer="0.0" header="0.0" left="0.3937007874015748" right="0.3937007874015748" top="0.984251968503937"/>
  <pageSetup fitToHeight="0" orientation="portrait"/>
  <headerFooter>
    <oddHeader>&amp;CCONVOCATORIA PARA LA PRESENTACIÓN DE IDEAS DE PROYECTOS CIUDADANOS  DE EDUCACION AMBIENTAL – PROCEDA TOLIMA 2022.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43"/>
    <col customWidth="1" min="2" max="3" width="27.71"/>
    <col customWidth="1" min="4" max="4" width="43.71"/>
    <col customWidth="1" min="5" max="5" width="27.71"/>
    <col customWidth="1" min="6" max="9" width="27.86"/>
    <col customWidth="1" min="10" max="10" width="14.71"/>
    <col customWidth="1" min="11" max="11" width="11.43"/>
  </cols>
  <sheetData>
    <row r="1" ht="14.25" customHeight="1">
      <c r="A1" s="47" t="s">
        <v>71</v>
      </c>
      <c r="B1" s="47" t="s">
        <v>72</v>
      </c>
      <c r="C1" s="47" t="s">
        <v>73</v>
      </c>
      <c r="D1" s="47" t="s">
        <v>74</v>
      </c>
      <c r="E1" s="47" t="s">
        <v>75</v>
      </c>
      <c r="F1" s="47" t="s">
        <v>76</v>
      </c>
      <c r="G1" s="47" t="s">
        <v>77</v>
      </c>
      <c r="H1" s="47" t="s">
        <v>77</v>
      </c>
      <c r="I1" s="47" t="s">
        <v>77</v>
      </c>
      <c r="J1" s="47" t="s">
        <v>78</v>
      </c>
      <c r="K1" s="47" t="s">
        <v>68</v>
      </c>
    </row>
    <row r="2" ht="14.25" customHeight="1">
      <c r="A2" s="47" t="s">
        <v>79</v>
      </c>
      <c r="B2" s="47" t="s">
        <v>80</v>
      </c>
      <c r="C2" s="47" t="s">
        <v>73</v>
      </c>
      <c r="D2" s="47" t="s">
        <v>74</v>
      </c>
      <c r="E2" s="47" t="s">
        <v>75</v>
      </c>
      <c r="F2" s="47" t="s">
        <v>81</v>
      </c>
      <c r="G2" s="47" t="s">
        <v>82</v>
      </c>
      <c r="H2" s="47" t="s">
        <v>77</v>
      </c>
      <c r="I2" s="47" t="s">
        <v>77</v>
      </c>
      <c r="J2" s="47" t="s">
        <v>83</v>
      </c>
      <c r="K2" s="47" t="s">
        <v>69</v>
      </c>
    </row>
    <row r="3" ht="14.25" customHeight="1">
      <c r="A3" s="47" t="s">
        <v>84</v>
      </c>
      <c r="B3" s="47" t="s">
        <v>85</v>
      </c>
      <c r="C3" s="47" t="s">
        <v>73</v>
      </c>
      <c r="D3" s="47" t="s">
        <v>74</v>
      </c>
      <c r="E3" s="47" t="s">
        <v>75</v>
      </c>
      <c r="F3" s="47" t="s">
        <v>76</v>
      </c>
      <c r="G3" s="47" t="s">
        <v>77</v>
      </c>
      <c r="H3" s="47" t="s">
        <v>77</v>
      </c>
      <c r="I3" s="47" t="s">
        <v>77</v>
      </c>
      <c r="J3" s="47" t="s">
        <v>51</v>
      </c>
      <c r="K3" s="47" t="s">
        <v>86</v>
      </c>
    </row>
    <row r="4" ht="14.25" customHeight="1">
      <c r="A4" s="47" t="s">
        <v>87</v>
      </c>
      <c r="B4" s="47" t="s">
        <v>88</v>
      </c>
      <c r="C4" s="47" t="s">
        <v>89</v>
      </c>
      <c r="D4" s="47" t="s">
        <v>90</v>
      </c>
      <c r="E4" s="47" t="s">
        <v>91</v>
      </c>
      <c r="F4" s="47" t="s">
        <v>92</v>
      </c>
      <c r="G4" s="47" t="s">
        <v>77</v>
      </c>
      <c r="H4" s="47" t="s">
        <v>77</v>
      </c>
      <c r="I4" s="47" t="s">
        <v>77</v>
      </c>
      <c r="J4" s="47" t="s">
        <v>93</v>
      </c>
      <c r="K4" s="47"/>
    </row>
    <row r="5" ht="14.25" customHeight="1">
      <c r="A5" s="47" t="s">
        <v>94</v>
      </c>
      <c r="B5" s="47" t="s">
        <v>95</v>
      </c>
      <c r="C5" s="47" t="s">
        <v>89</v>
      </c>
      <c r="D5" s="47" t="s">
        <v>90</v>
      </c>
      <c r="E5" s="47" t="s">
        <v>91</v>
      </c>
      <c r="F5" s="47" t="s">
        <v>96</v>
      </c>
      <c r="G5" s="47" t="s">
        <v>97</v>
      </c>
      <c r="H5" s="47" t="s">
        <v>77</v>
      </c>
      <c r="I5" s="47" t="s">
        <v>77</v>
      </c>
      <c r="J5" s="47" t="s">
        <v>98</v>
      </c>
      <c r="K5" s="47"/>
    </row>
    <row r="6" ht="14.25" customHeight="1">
      <c r="A6" s="47"/>
      <c r="B6" s="47" t="s">
        <v>99</v>
      </c>
      <c r="C6" s="47" t="s">
        <v>89</v>
      </c>
      <c r="D6" s="47" t="s">
        <v>90</v>
      </c>
      <c r="E6" s="47" t="s">
        <v>91</v>
      </c>
      <c r="F6" s="47" t="s">
        <v>100</v>
      </c>
      <c r="G6" s="47" t="s">
        <v>77</v>
      </c>
      <c r="H6" s="47" t="s">
        <v>77</v>
      </c>
      <c r="I6" s="47" t="s">
        <v>77</v>
      </c>
      <c r="J6" s="47" t="s">
        <v>101</v>
      </c>
      <c r="K6" s="47"/>
    </row>
    <row r="7" ht="14.25" customHeight="1">
      <c r="A7" s="47"/>
      <c r="B7" s="47" t="s">
        <v>102</v>
      </c>
      <c r="C7" s="47" t="s">
        <v>89</v>
      </c>
      <c r="D7" s="47" t="s">
        <v>90</v>
      </c>
      <c r="E7" s="47" t="s">
        <v>91</v>
      </c>
      <c r="F7" s="47" t="s">
        <v>96</v>
      </c>
      <c r="G7" s="47" t="s">
        <v>77</v>
      </c>
      <c r="H7" s="47" t="s">
        <v>77</v>
      </c>
      <c r="I7" s="47" t="s">
        <v>77</v>
      </c>
      <c r="J7" s="47" t="s">
        <v>103</v>
      </c>
      <c r="K7" s="47"/>
    </row>
    <row r="8" ht="14.25" customHeight="1">
      <c r="A8" s="47"/>
      <c r="B8" s="47" t="s">
        <v>104</v>
      </c>
      <c r="C8" s="47" t="s">
        <v>105</v>
      </c>
      <c r="D8" s="47" t="s">
        <v>90</v>
      </c>
      <c r="E8" s="47" t="s">
        <v>91</v>
      </c>
      <c r="F8" s="47" t="s">
        <v>106</v>
      </c>
      <c r="G8" s="47" t="s">
        <v>107</v>
      </c>
      <c r="H8" s="47" t="s">
        <v>108</v>
      </c>
      <c r="I8" s="47" t="s">
        <v>109</v>
      </c>
      <c r="J8" s="47" t="s">
        <v>110</v>
      </c>
      <c r="K8" s="47"/>
    </row>
    <row r="9" ht="14.25" customHeight="1">
      <c r="A9" s="47"/>
      <c r="B9" s="47" t="s">
        <v>111</v>
      </c>
      <c r="C9" s="47" t="s">
        <v>105</v>
      </c>
      <c r="D9" s="47" t="s">
        <v>90</v>
      </c>
      <c r="E9" s="47" t="s">
        <v>91</v>
      </c>
      <c r="F9" s="47" t="s">
        <v>112</v>
      </c>
      <c r="G9" s="47" t="s">
        <v>77</v>
      </c>
      <c r="H9" s="47" t="s">
        <v>77</v>
      </c>
      <c r="I9" s="47" t="s">
        <v>77</v>
      </c>
      <c r="J9" s="47" t="s">
        <v>113</v>
      </c>
      <c r="K9" s="47"/>
    </row>
    <row r="10" ht="14.25" customHeight="1">
      <c r="A10" s="47"/>
      <c r="B10" s="47" t="s">
        <v>114</v>
      </c>
      <c r="C10" s="47" t="s">
        <v>105</v>
      </c>
      <c r="D10" s="47" t="s">
        <v>90</v>
      </c>
      <c r="E10" s="47" t="s">
        <v>91</v>
      </c>
      <c r="F10" s="47" t="s">
        <v>115</v>
      </c>
      <c r="G10" s="47" t="s">
        <v>77</v>
      </c>
      <c r="H10" s="47" t="s">
        <v>77</v>
      </c>
      <c r="I10" s="47" t="s">
        <v>77</v>
      </c>
      <c r="J10" s="47" t="s">
        <v>116</v>
      </c>
      <c r="K10" s="47"/>
    </row>
    <row r="11" ht="14.2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ht="14.2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ht="14.2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ht="14.2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ht="14.25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ht="14.2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ht="14.2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ht="14.2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</row>
    <row r="19" ht="14.2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ht="14.2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ht="14.2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ht="14.2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</row>
    <row r="23" ht="14.2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</row>
    <row r="24" ht="14.2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</row>
    <row r="25" ht="14.2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</row>
    <row r="26" ht="14.25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7" ht="14.2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</row>
    <row r="28" ht="14.2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ht="14.2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ht="14.2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ht="14.2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ht="14.2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ht="14.2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ht="14.2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ht="14.2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</row>
    <row r="36" ht="14.2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ht="14.2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ht="14.2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ht="14.2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</row>
    <row r="40" ht="14.2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</row>
    <row r="41" ht="14.2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</row>
    <row r="42" ht="14.2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</row>
    <row r="43" ht="14.2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</row>
    <row r="44" ht="14.2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</row>
    <row r="45" ht="14.2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</row>
    <row r="46" ht="14.2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</row>
    <row r="47" ht="14.25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</row>
    <row r="48" ht="14.2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</row>
    <row r="49" ht="14.2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</row>
    <row r="50" ht="14.2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</row>
    <row r="51" ht="14.2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</row>
    <row r="52" ht="14.2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</row>
    <row r="53" ht="14.2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</row>
    <row r="54" ht="14.2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ht="14.2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ht="14.2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</row>
    <row r="57" ht="14.2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</row>
    <row r="58" ht="14.2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</row>
    <row r="59" ht="14.2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</row>
    <row r="60" ht="14.2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</row>
    <row r="61" ht="14.2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</row>
    <row r="62" ht="14.2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</row>
    <row r="63" ht="14.2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</row>
    <row r="64" ht="14.2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</row>
    <row r="65" ht="14.2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</row>
    <row r="66" ht="14.2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</row>
    <row r="67" ht="14.25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</row>
    <row r="68" ht="14.2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</row>
    <row r="69" ht="14.2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</row>
    <row r="70" ht="14.2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</row>
    <row r="71" ht="14.2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</row>
    <row r="72" ht="14.2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</row>
    <row r="73" ht="14.2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</row>
    <row r="74" ht="14.2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</row>
    <row r="75" ht="14.25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</row>
    <row r="76" ht="14.2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</row>
    <row r="77" ht="14.2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</row>
    <row r="78" ht="14.2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</row>
    <row r="79" ht="14.25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</row>
    <row r="80" ht="14.25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</row>
    <row r="81" ht="14.25" customHeight="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</row>
    <row r="82" ht="14.25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</row>
    <row r="83" ht="14.2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</row>
    <row r="84" ht="14.25" customHeight="1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</row>
    <row r="85" ht="14.25" customHeight="1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</row>
    <row r="86" ht="14.25" customHeight="1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</row>
    <row r="87" ht="14.25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</row>
    <row r="88" ht="14.25" customHeight="1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</row>
    <row r="89" ht="14.2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</row>
    <row r="90" ht="14.2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</row>
    <row r="91" ht="14.25" customHeight="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</row>
    <row r="92" ht="14.25" customHeight="1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</row>
    <row r="93" ht="14.25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</row>
    <row r="94" ht="14.25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</row>
    <row r="95" ht="14.25" customHeight="1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</row>
    <row r="96" ht="14.25" customHeight="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</row>
    <row r="97" ht="14.25" customHeight="1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</row>
    <row r="98" ht="14.25" customHeight="1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</row>
    <row r="99" ht="14.25" customHeigh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</row>
    <row r="100" ht="14.25" customHeight="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</row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5.57"/>
    <col customWidth="1" min="3" max="3" width="5.14"/>
    <col customWidth="1" min="4" max="4" width="16.86"/>
    <col customWidth="1" min="5" max="5" width="15.86"/>
    <col customWidth="1" min="6" max="22" width="3.71"/>
    <col customWidth="1" min="23" max="23" width="9.14"/>
    <col customWidth="1" min="24" max="24" width="13.29"/>
    <col customWidth="1" min="25" max="25" width="9.14"/>
    <col customWidth="1" min="26" max="26" width="5.29"/>
    <col customWidth="1" min="27" max="27" width="3.86"/>
    <col customWidth="1" min="28" max="28" width="5.14"/>
  </cols>
  <sheetData>
    <row r="1" ht="12.75" customHeight="1">
      <c r="A1" s="70"/>
      <c r="B1" s="70"/>
      <c r="C1" s="70"/>
      <c r="D1" s="70" t="s">
        <v>117</v>
      </c>
      <c r="E1" s="70" t="s">
        <v>118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ht="12.75" customHeight="1">
      <c r="A2" s="70"/>
      <c r="B2" s="70"/>
      <c r="C2" s="70"/>
      <c r="D2" s="70" t="s">
        <v>119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ht="12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ht="12.75" customHeight="1">
      <c r="A4" s="70"/>
      <c r="B4" s="70"/>
      <c r="C4" s="70"/>
      <c r="D4" s="71" t="str">
        <f>+'Anexo 1'!A63</f>
        <v/>
      </c>
      <c r="E4" s="72" t="str">
        <f>X7&amp;Y7&amp;X8&amp;Y8&amp;X9&amp;Y9&amp;X10&amp;Y10&amp;X11&amp;Y11&amp;X12&amp;Y12&amp;X13&amp;Y13&amp;X14&amp;Y14&amp;X15&amp;Y15&amp;" "&amp;IF(X16="UN","peso",IF(OR(W10&gt;0,W11&gt;0,W12&gt;0,W13&gt;0,W14&gt;0,W15&gt;1),E1,CONCATENATE("de ",E1)))&amp;" "</f>
        <v> CERO  de pesos </v>
      </c>
      <c r="X4" s="70"/>
      <c r="Y4" s="70"/>
      <c r="Z4" s="70"/>
      <c r="AA4" s="70"/>
      <c r="AB4" s="70"/>
    </row>
    <row r="5" ht="12.75" customHeight="1">
      <c r="A5" s="70"/>
      <c r="B5" s="70"/>
      <c r="C5" s="70"/>
      <c r="D5" s="73" t="str">
        <f>ROUNDDOWN(D4,0)</f>
        <v>  -   </v>
      </c>
      <c r="E5" s="70" t="str">
        <f>UPPER(TEXT(E4,""))</f>
        <v> CERO  DE PESOS 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ht="12.75" customHeight="1">
      <c r="A6" s="70"/>
      <c r="B6" s="70"/>
      <c r="C6" s="70"/>
      <c r="D6" s="73" t="str">
        <f>ROUND(+D4-D5,2)</f>
        <v>  -   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4" t="str">
        <f>IF(W7&lt;&gt;0,1,7)</f>
        <v>7</v>
      </c>
      <c r="X6" s="70"/>
      <c r="Y6" s="70"/>
      <c r="Z6" s="70"/>
      <c r="AA6" s="70"/>
      <c r="AB6" s="70"/>
    </row>
    <row r="7" ht="12.75" customHeight="1">
      <c r="A7" s="70"/>
      <c r="B7" s="70"/>
      <c r="C7" s="70"/>
      <c r="D7" s="74" t="str">
        <f>IF(D6=0,"00",TEXT(D6*100,"00"))</f>
        <v>00</v>
      </c>
      <c r="E7" s="70" t="s">
        <v>120</v>
      </c>
      <c r="F7" s="75" t="str">
        <f>IF(D4&gt;99999999.99,ROUNDDOWN(D4/100000000,0),0)</f>
        <v>0</v>
      </c>
      <c r="G7" s="76" t="str">
        <f>TEXT(F7,"0")</f>
        <v>0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5" t="str">
        <f t="shared" ref="W7:W15" si="1">SUM(F7:V7)</f>
        <v>0</v>
      </c>
      <c r="X7" s="70" t="str">
        <f>IF(W7=0,"",IF(AB9=100,"cien",IF(W7=1,"ciento",VLOOKUP(W7,$B$57:$D$65,3,FALSE))))</f>
        <v/>
      </c>
      <c r="Y7" s="70" t="str">
        <f>IF(X7&lt;&gt;""," ","")</f>
        <v/>
      </c>
      <c r="Z7" s="70"/>
      <c r="AA7" s="70"/>
      <c r="AB7" s="70"/>
    </row>
    <row r="8" ht="12.75" customHeight="1">
      <c r="A8" s="70"/>
      <c r="B8" s="70"/>
      <c r="C8" s="70"/>
      <c r="D8" s="75"/>
      <c r="E8" s="70" t="s">
        <v>121</v>
      </c>
      <c r="F8" s="70" t="str">
        <f>IF(F7=0,0,IF(F7&lt;&gt;0,MID(D4,2,1),D4/10000000))</f>
        <v>0</v>
      </c>
      <c r="G8" s="77" t="str">
        <f t="shared" ref="G8:G15" si="2">VALUE(F8)</f>
        <v>0</v>
      </c>
      <c r="H8" s="72" t="str">
        <f>IF(D4&lt;=99999999.99,ROUNDDOWN(D4/10000000,0),0)</f>
        <v>0</v>
      </c>
      <c r="I8" s="76" t="str">
        <f>TEXT(H8,"0")</f>
        <v>0</v>
      </c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5" t="str">
        <f t="shared" si="1"/>
        <v>0</v>
      </c>
      <c r="X8" s="70" t="str">
        <f>IF(W8=0,"",IF(W8&gt;=3,VLOOKUP(W8,$B$49:$D$55,3,FALSE),IF(W8&lt;=2,VLOOKUP($Z$9,$C$19:$D$47,2,FALSE))))</f>
        <v/>
      </c>
      <c r="Y8" s="70" t="str">
        <f>IF(AB9=0,"",IF(AA9=0," millones ",IF(W9=0," millones ",IF(Z9&gt;=30," y ",IF(W8=0,"",IF($Z$9&lt;30," millones ",""))))))</f>
        <v/>
      </c>
      <c r="Z8" s="70"/>
      <c r="AA8" s="70"/>
      <c r="AB8" s="70"/>
    </row>
    <row r="9" ht="12.75" customHeight="1">
      <c r="A9" s="70"/>
      <c r="B9" s="70"/>
      <c r="C9" s="70"/>
      <c r="D9" s="70"/>
      <c r="E9" s="70" t="s">
        <v>122</v>
      </c>
      <c r="F9" s="70" t="str">
        <f>IF(F7=0,0,IF(F8&gt;=1,MID(D4,3,1),D4/1000000))</f>
        <v>0</v>
      </c>
      <c r="G9" s="77" t="str">
        <f t="shared" si="2"/>
        <v>0</v>
      </c>
      <c r="H9" s="70" t="str">
        <f>IF(H8=0,0,IF(H8&lt;&gt;0,MID(D4,2,1),D4/1000000))</f>
        <v>0</v>
      </c>
      <c r="I9" s="77" t="str">
        <f t="shared" ref="I9:I15" si="3">VALUE(H9)</f>
        <v>0</v>
      </c>
      <c r="J9" s="72" t="str">
        <f>IF(D4&lt;=9999999.99,ROUNDDOWN(D4/1000000,0),0)</f>
        <v>0</v>
      </c>
      <c r="K9" s="76" t="str">
        <f>TEXT(J9,"0")</f>
        <v>0</v>
      </c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5" t="str">
        <f t="shared" si="1"/>
        <v>0</v>
      </c>
      <c r="X9" s="70" t="str">
        <f>IF(W9=0,"",IF(Z9&lt;10,VLOOKUP(W9,$C$19:$D$27,2,FALSE),IF(Z9&lt;=30,"",IF(Z9=11,"",IF(W9=1,"un ",VLOOKUP(W9,$C$19:$D$27,2,FALSE))))))</f>
        <v/>
      </c>
      <c r="Y9" s="70" t="str">
        <f>IF(AB9=1," millon ",IF(X9&lt;&gt;""," millones ",""))</f>
        <v/>
      </c>
      <c r="Z9" s="75" t="str">
        <f>+W8*10+W9</f>
        <v>0</v>
      </c>
      <c r="AA9" s="75" t="str">
        <f>+W8+W9</f>
        <v>0</v>
      </c>
      <c r="AB9" s="70" t="str">
        <f>+W7*100+W8*10+W9*1</f>
        <v>0</v>
      </c>
    </row>
    <row r="10" ht="12.75" customHeight="1">
      <c r="A10" s="70"/>
      <c r="B10" s="70"/>
      <c r="C10" s="70"/>
      <c r="D10" s="70"/>
      <c r="E10" s="70" t="s">
        <v>123</v>
      </c>
      <c r="F10" s="70" t="str">
        <f>IF(F7=0,0,IF(F9&gt;=1,MID(D4,4,1),D4/100000))</f>
        <v>0</v>
      </c>
      <c r="G10" s="77" t="str">
        <f t="shared" si="2"/>
        <v>0</v>
      </c>
      <c r="H10" s="70" t="str">
        <f>IF(H8=0,0,IF(H9&gt;=1,MID(D4,3,1),D4/100000))</f>
        <v>0</v>
      </c>
      <c r="I10" s="77" t="str">
        <f t="shared" si="3"/>
        <v>0</v>
      </c>
      <c r="J10" s="70" t="str">
        <f>IF(J9=0,0,IF(J9&gt;=1,MID(D4,2,1),D4/100000))</f>
        <v>0</v>
      </c>
      <c r="K10" s="77" t="str">
        <f t="shared" ref="K10:K15" si="4">VALUE(J10)</f>
        <v>0</v>
      </c>
      <c r="L10" s="72" t="str">
        <f>IF(D4&lt;=999999.99,ROUNDDOWN(D4/100000,0),0)</f>
        <v>0</v>
      </c>
      <c r="M10" s="76" t="str">
        <f>TEXT(L10,"0")</f>
        <v>0</v>
      </c>
      <c r="N10" s="70"/>
      <c r="O10" s="70"/>
      <c r="P10" s="70"/>
      <c r="Q10" s="70"/>
      <c r="R10" s="70"/>
      <c r="S10" s="70"/>
      <c r="T10" s="70"/>
      <c r="U10" s="70"/>
      <c r="V10" s="70"/>
      <c r="W10" s="75" t="str">
        <f t="shared" si="1"/>
        <v>0</v>
      </c>
      <c r="X10" s="70" t="str">
        <f>IF(W10=0,"",IF(AB12=100," cien",IF(W10=1," ciento",VLOOKUP(W10,$B$57:$D$65,3,FALSE))))</f>
        <v/>
      </c>
      <c r="Y10" s="70" t="s">
        <v>124</v>
      </c>
      <c r="Z10" s="70"/>
      <c r="AA10" s="70"/>
      <c r="AB10" s="70"/>
    </row>
    <row r="11" ht="12.75" customHeight="1">
      <c r="A11" s="70"/>
      <c r="B11" s="70"/>
      <c r="C11" s="70"/>
      <c r="D11" s="70"/>
      <c r="E11" s="70" t="s">
        <v>125</v>
      </c>
      <c r="F11" s="70" t="str">
        <f>IF(F7=0,0,IF(F10&gt;=1,MID(D4,5,1),D4/10000))</f>
        <v>0</v>
      </c>
      <c r="G11" s="77" t="str">
        <f t="shared" si="2"/>
        <v>0</v>
      </c>
      <c r="H11" s="70" t="str">
        <f>IF(H8=0,0,IF(H10&gt;=1,MID(D4,4,1),D4/10000))</f>
        <v>0</v>
      </c>
      <c r="I11" s="77" t="str">
        <f t="shared" si="3"/>
        <v>0</v>
      </c>
      <c r="J11" s="70" t="str">
        <f>IF(J9=0,0,IF(J10&gt;=1,MID(D4,3,1),D4/10000))</f>
        <v>0</v>
      </c>
      <c r="K11" s="77" t="str">
        <f t="shared" si="4"/>
        <v>0</v>
      </c>
      <c r="L11" s="70" t="str">
        <f>IF(L10=0,0,IF(L10&lt;&gt;0,MID(D4,2,1),D4/10000))</f>
        <v>0</v>
      </c>
      <c r="M11" s="77" t="str">
        <f t="shared" ref="M11:M15" si="5">VALUE(L11)</f>
        <v>0</v>
      </c>
      <c r="N11" s="72" t="str">
        <f>IF(D4&lt;=99999.99,ROUNDDOWN(D4/10000,0),0)</f>
        <v>0</v>
      </c>
      <c r="O11" s="76" t="str">
        <f>TEXT(N11,"0")</f>
        <v>0</v>
      </c>
      <c r="P11" s="70"/>
      <c r="Q11" s="70"/>
      <c r="R11" s="70"/>
      <c r="S11" s="70"/>
      <c r="T11" s="70"/>
      <c r="U11" s="70"/>
      <c r="V11" s="70"/>
      <c r="W11" s="75" t="str">
        <f t="shared" si="1"/>
        <v>0</v>
      </c>
      <c r="X11" s="70" t="str">
        <f>IF(W11=0,"",IF(W11&gt;=3,VLOOKUP(W11,$B$49:$D$55,3,FALSE),IF(W11&lt;=2,VLOOKUP($Z$12,$C$19:$D$47,2,FALSE))))</f>
        <v/>
      </c>
      <c r="Y11" s="70" t="str">
        <f>IF(AB12=0,"",IF(AA12=W11," mil ",IF(Z12&gt;=30," y ","")))</f>
        <v/>
      </c>
      <c r="Z11" s="70"/>
      <c r="AA11" s="70"/>
      <c r="AB11" s="70"/>
    </row>
    <row r="12" ht="12.75" customHeight="1">
      <c r="A12" s="70"/>
      <c r="B12" s="70"/>
      <c r="C12" s="70"/>
      <c r="D12" s="70"/>
      <c r="E12" s="70" t="s">
        <v>126</v>
      </c>
      <c r="F12" s="70" t="str">
        <f>IF(F7=0,0,IF(F11&gt;=1,MID(D4,6,1),D4/1000))</f>
        <v>0</v>
      </c>
      <c r="G12" s="77" t="str">
        <f t="shared" si="2"/>
        <v>0</v>
      </c>
      <c r="H12" s="70" t="str">
        <f>IF(H8=0,0,IF(H11&gt;=1,MID(D4,5,1),D4/1000))</f>
        <v>0</v>
      </c>
      <c r="I12" s="77" t="str">
        <f t="shared" si="3"/>
        <v>0</v>
      </c>
      <c r="J12" s="70" t="str">
        <f>IF(J9=0,0,IF(J11&gt;=1,MID(D4,4,1),D4/1000))</f>
        <v>0</v>
      </c>
      <c r="K12" s="77" t="str">
        <f t="shared" si="4"/>
        <v>0</v>
      </c>
      <c r="L12" s="70" t="str">
        <f>IF(L10=0,0,IF(L11&gt;=1,MID(D4,3,1),D4/1000))</f>
        <v>0</v>
      </c>
      <c r="M12" s="77" t="str">
        <f t="shared" si="5"/>
        <v>0</v>
      </c>
      <c r="N12" s="70" t="str">
        <f>IF(N11=0,0,IF(N11&gt;=1,MID(D4,2,1),D4/1000))</f>
        <v>0</v>
      </c>
      <c r="O12" s="77" t="str">
        <f t="shared" ref="O12:O15" si="6">VALUE(N12)</f>
        <v>0</v>
      </c>
      <c r="P12" s="72" t="str">
        <f>IF(D4&lt;=9999.99,ROUNDDOWN(D4/1000,0),0)</f>
        <v>0</v>
      </c>
      <c r="Q12" s="76" t="str">
        <f>TEXT(P12,"0")</f>
        <v>0</v>
      </c>
      <c r="R12" s="70"/>
      <c r="S12" s="70"/>
      <c r="T12" s="70"/>
      <c r="U12" s="70"/>
      <c r="V12" s="70"/>
      <c r="W12" s="75" t="str">
        <f t="shared" si="1"/>
        <v>0</v>
      </c>
      <c r="X12" s="70" t="str">
        <f>IF(W12=0,"",IF(Z12&lt;10,VLOOKUP(W12,$C$19:$D$27,2,FALSE),IF(Z12=21,"",IF(Z12=11,"",IF(W12=1,"un",IF(Z12&lt;=30,"",VLOOKUP(W12,$C$19:$D$27,2,FALSE)))))))</f>
        <v/>
      </c>
      <c r="Y12" s="70" t="str">
        <f>IF(AB12=0,"",IF(Y11=" mil ","",IF(AA12=0," mil ",IF(W12&lt;&gt;0," mil ",IF($Z$12&lt;30," mil ","")))))</f>
        <v/>
      </c>
      <c r="Z12" s="75" t="str">
        <f>+W11*10+W12</f>
        <v>0</v>
      </c>
      <c r="AA12" s="75" t="str">
        <f>+W11+W12</f>
        <v>0</v>
      </c>
      <c r="AB12" s="70" t="str">
        <f>+W10*100+W11*10+W12*1</f>
        <v>0</v>
      </c>
    </row>
    <row r="13" ht="12.75" customHeight="1">
      <c r="A13" s="70"/>
      <c r="B13" s="70"/>
      <c r="C13" s="70"/>
      <c r="D13" s="70"/>
      <c r="E13" s="70" t="s">
        <v>127</v>
      </c>
      <c r="F13" s="70" t="str">
        <f>IF(F7=0,0,IF(F12&gt;=1,MID(D4,7,1),D4/100))</f>
        <v>0</v>
      </c>
      <c r="G13" s="77" t="str">
        <f t="shared" si="2"/>
        <v>0</v>
      </c>
      <c r="H13" s="70" t="str">
        <f>IF(H8=0,0,IF(H12&gt;=1,MID(D4,6,1),D4/100))</f>
        <v>0</v>
      </c>
      <c r="I13" s="77" t="str">
        <f t="shared" si="3"/>
        <v>0</v>
      </c>
      <c r="J13" s="70" t="str">
        <f>IF(J9=0,0,IF(J12&gt;=1,MID(D4,5,1),D4/100))</f>
        <v>0</v>
      </c>
      <c r="K13" s="77" t="str">
        <f t="shared" si="4"/>
        <v>0</v>
      </c>
      <c r="L13" s="70" t="str">
        <f>IF(L10=0,0,IF(L12&gt;=1,MID(D4,4,1),D4/100))</f>
        <v>0</v>
      </c>
      <c r="M13" s="77" t="str">
        <f t="shared" si="5"/>
        <v>0</v>
      </c>
      <c r="N13" s="70" t="str">
        <f>IF(N11=0,0,IF(N12&gt;=1,MID(D4,3,1),D4/100))</f>
        <v>0</v>
      </c>
      <c r="O13" s="77" t="str">
        <f t="shared" si="6"/>
        <v>0</v>
      </c>
      <c r="P13" s="70" t="str">
        <f>IF(P12=0,0,IF(P12&gt;=1,MID(D4,2,1),D4/100))</f>
        <v>0</v>
      </c>
      <c r="Q13" s="77" t="str">
        <f t="shared" ref="Q13:Q15" si="7">VALUE(P13)</f>
        <v>0</v>
      </c>
      <c r="R13" s="72" t="str">
        <f>IF(D4&lt;=999.99,ROUNDDOWN(D4/100,0),0)</f>
        <v>0</v>
      </c>
      <c r="S13" s="76" t="str">
        <f>TEXT(R13,"0")</f>
        <v>0</v>
      </c>
      <c r="T13" s="70"/>
      <c r="U13" s="70"/>
      <c r="V13" s="70"/>
      <c r="W13" s="75" t="str">
        <f t="shared" si="1"/>
        <v>0</v>
      </c>
      <c r="X13" s="70" t="str">
        <f>IF(W13=0,"",IF(AA15=100,"cien",IF(W13=1,"ciento",VLOOKUP(W13,$B$57:$D$65,3,FALSE))))</f>
        <v/>
      </c>
      <c r="Y13" s="70" t="str">
        <f>IF(X13&lt;&gt;""," ","")</f>
        <v/>
      </c>
      <c r="Z13" s="70"/>
      <c r="AA13" s="70"/>
      <c r="AB13" s="70"/>
    </row>
    <row r="14" ht="12.75" customHeight="1">
      <c r="A14" s="70"/>
      <c r="B14" s="70"/>
      <c r="C14" s="70"/>
      <c r="D14" s="70"/>
      <c r="E14" s="70" t="s">
        <v>128</v>
      </c>
      <c r="F14" s="70" t="str">
        <f>IF(F7=0,0,IF(F13&gt;=1,MID(D4,8,1),D4/10))</f>
        <v>0</v>
      </c>
      <c r="G14" s="77" t="str">
        <f t="shared" si="2"/>
        <v>0</v>
      </c>
      <c r="H14" s="70" t="str">
        <f>IF(H8=0,0,IF(H13&gt;=1,MID(D4,7,1),D4/10))</f>
        <v>0</v>
      </c>
      <c r="I14" s="77" t="str">
        <f t="shared" si="3"/>
        <v>0</v>
      </c>
      <c r="J14" s="70" t="str">
        <f>IF(J9=0,0,IF(J13&gt;=1,MID(D4,6,1),D4/10))</f>
        <v>0</v>
      </c>
      <c r="K14" s="77" t="str">
        <f t="shared" si="4"/>
        <v>0</v>
      </c>
      <c r="L14" s="70" t="str">
        <f>IF(L10=0,0,IF(L13&gt;=1,MID(D4,5,1),D4/10))</f>
        <v>0</v>
      </c>
      <c r="M14" s="77" t="str">
        <f t="shared" si="5"/>
        <v>0</v>
      </c>
      <c r="N14" s="70" t="str">
        <f>IF(N11=0,0,IF(N13&gt;=1,MID(D4,4,1),D4/10))</f>
        <v>0</v>
      </c>
      <c r="O14" s="77" t="str">
        <f t="shared" si="6"/>
        <v>0</v>
      </c>
      <c r="P14" s="70" t="str">
        <f>IF(P12=0,0,IF(P13&gt;=1,MID(D4,3,1),D4/10))</f>
        <v>0</v>
      </c>
      <c r="Q14" s="77" t="str">
        <f t="shared" si="7"/>
        <v>0</v>
      </c>
      <c r="R14" s="70" t="str">
        <f>IF(R13=0,0,IF(R13&lt;&gt;0,MID(D4,2,1),D4/10))</f>
        <v>0</v>
      </c>
      <c r="S14" s="77" t="str">
        <f t="shared" ref="S14:S15" si="8">VALUE(R14)</f>
        <v>0</v>
      </c>
      <c r="T14" s="72" t="str">
        <f>IF(D4&lt;=99.99,ROUNDDOWN(D4/10,0),0)</f>
        <v>0</v>
      </c>
      <c r="U14" s="76" t="str">
        <f>TEXT(T14,"0")</f>
        <v>0</v>
      </c>
      <c r="V14" s="70"/>
      <c r="W14" s="75" t="str">
        <f t="shared" si="1"/>
        <v>0</v>
      </c>
      <c r="X14" s="70" t="str">
        <f>IF(W14=0,"",IF(W14&gt;=3,VLOOKUP(W14,$B$49:$D$55,3,FALSE),IF(W14&lt;=2,VLOOKUP($Z$15,$C$19:$D$47,2,FALSE))))</f>
        <v/>
      </c>
      <c r="Y14" s="70" t="str">
        <f>IF(W14=0,"",IF(W15=0,"",IF(Z15&gt;=30," y ","")))</f>
        <v/>
      </c>
      <c r="Z14" s="70"/>
      <c r="AA14" s="70"/>
      <c r="AB14" s="70"/>
    </row>
    <row r="15" ht="12.75" customHeight="1">
      <c r="A15" s="70"/>
      <c r="B15" s="70"/>
      <c r="C15" s="70"/>
      <c r="D15" s="70"/>
      <c r="E15" s="70" t="s">
        <v>129</v>
      </c>
      <c r="F15" s="70" t="str">
        <f>IF(F7=0,0,IF(F14&gt;=1,MID(D4,9,1),D4/10))</f>
        <v>0</v>
      </c>
      <c r="G15" s="77" t="str">
        <f t="shared" si="2"/>
        <v>0</v>
      </c>
      <c r="H15" s="70" t="str">
        <f>IF(H8=0,0,IF(H14&gt;=1,MID(D4,8,1),D4/10))</f>
        <v>0</v>
      </c>
      <c r="I15" s="77" t="str">
        <f t="shared" si="3"/>
        <v>0</v>
      </c>
      <c r="J15" s="70" t="str">
        <f>IF(J9=0,0,IF(J14&gt;=1,MID(D4,7,1),D4/10))</f>
        <v>0</v>
      </c>
      <c r="K15" s="77" t="str">
        <f t="shared" si="4"/>
        <v>0</v>
      </c>
      <c r="L15" s="70" t="str">
        <f>IF(L10=0,0,IF(L14&gt;=1,MID(D4,6,1),D4/10))</f>
        <v>0</v>
      </c>
      <c r="M15" s="77" t="str">
        <f t="shared" si="5"/>
        <v>0</v>
      </c>
      <c r="N15" s="70" t="str">
        <f>IF(N11=0,0,IF(N14&gt;=1,MID(D4,5,1),D4/10))</f>
        <v>0</v>
      </c>
      <c r="O15" s="77" t="str">
        <f t="shared" si="6"/>
        <v>0</v>
      </c>
      <c r="P15" s="70" t="str">
        <f>IF(P12=0,0,IF(P14&gt;=1,MID(D4,4,1),D4/10))</f>
        <v>0</v>
      </c>
      <c r="Q15" s="77" t="str">
        <f t="shared" si="7"/>
        <v>0</v>
      </c>
      <c r="R15" s="70" t="str">
        <f>IF(R13=0,0,IF(R14&gt;=1,MID(D4,3,1),D4/10))</f>
        <v>0</v>
      </c>
      <c r="S15" s="77" t="str">
        <f t="shared" si="8"/>
        <v>0</v>
      </c>
      <c r="T15" s="70" t="str">
        <f>IF(T14=0,0,IF(T14&gt;=1,MID(D4,2,1),D4/1))</f>
        <v>0</v>
      </c>
      <c r="U15" s="77" t="str">
        <f>VALUE(T15)</f>
        <v>0</v>
      </c>
      <c r="V15" s="72" t="str">
        <f>IF(D4&lt;=9.99,ROUNDDOWN(D4/1,0),0)</f>
        <v>0</v>
      </c>
      <c r="W15" s="75" t="str">
        <f t="shared" si="1"/>
        <v>0</v>
      </c>
      <c r="X15" s="70" t="str">
        <f>IF(D4&lt;1,"CERO ",IF(W15=0,"",IF(Z15&lt;10,VLOOKUP(W15,$C$19:$D$27,2,FALSE),IF(Z15&lt;=30,"",VLOOKUP(W15,$C$19:$D$27,2,FALSE)))))</f>
        <v>CERO </v>
      </c>
      <c r="Y15" s="70"/>
      <c r="Z15" s="75" t="str">
        <f>+W14*10+W15</f>
        <v>0</v>
      </c>
      <c r="AA15" s="75" t="str">
        <f>+W13*100+W14*10+W15*1</f>
        <v>0</v>
      </c>
      <c r="AB15" s="70"/>
    </row>
    <row r="16" ht="12.7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 t="str">
        <f>TEXT(X15,"")</f>
        <v>CERO </v>
      </c>
      <c r="Y16" s="70"/>
      <c r="Z16" s="70"/>
      <c r="AA16" s="70"/>
      <c r="AB16" s="70"/>
    </row>
    <row r="17" ht="12.7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ht="12.7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ht="12.75" customHeight="1">
      <c r="A19" s="70"/>
      <c r="B19" s="70"/>
      <c r="C19" s="70">
        <v>1.0</v>
      </c>
      <c r="D19" s="70" t="s">
        <v>130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ht="12.75" customHeight="1">
      <c r="A20" s="70"/>
      <c r="B20" s="70"/>
      <c r="C20" s="70" t="str">
        <f t="shared" ref="C20:C47" si="9">+C19+1</f>
        <v>2</v>
      </c>
      <c r="D20" s="70" t="s">
        <v>131</v>
      </c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ht="12.75" customHeight="1">
      <c r="A21" s="70"/>
      <c r="B21" s="70"/>
      <c r="C21" s="70" t="str">
        <f t="shared" si="9"/>
        <v>3</v>
      </c>
      <c r="D21" s="70" t="s">
        <v>132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ht="12.75" customHeight="1">
      <c r="A22" s="70"/>
      <c r="B22" s="70"/>
      <c r="C22" s="70" t="str">
        <f t="shared" si="9"/>
        <v>4</v>
      </c>
      <c r="D22" s="70" t="s">
        <v>133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ht="12.75" customHeight="1">
      <c r="A23" s="70"/>
      <c r="B23" s="70"/>
      <c r="C23" s="70" t="str">
        <f t="shared" si="9"/>
        <v>5</v>
      </c>
      <c r="D23" s="70" t="s">
        <v>134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ht="12.75" customHeight="1">
      <c r="A24" s="70"/>
      <c r="B24" s="70"/>
      <c r="C24" s="70" t="str">
        <f t="shared" si="9"/>
        <v>6</v>
      </c>
      <c r="D24" s="70" t="s">
        <v>135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ht="12.75" customHeight="1">
      <c r="A25" s="70"/>
      <c r="B25" s="70"/>
      <c r="C25" s="70" t="str">
        <f t="shared" si="9"/>
        <v>7</v>
      </c>
      <c r="D25" s="70" t="s">
        <v>136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ht="12.75" customHeight="1">
      <c r="A26" s="70"/>
      <c r="B26" s="70"/>
      <c r="C26" s="70" t="str">
        <f t="shared" si="9"/>
        <v>8</v>
      </c>
      <c r="D26" s="70" t="s">
        <v>137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ht="12.75" customHeight="1">
      <c r="A27" s="70"/>
      <c r="B27" s="70"/>
      <c r="C27" s="70" t="str">
        <f t="shared" si="9"/>
        <v>9</v>
      </c>
      <c r="D27" s="70" t="s">
        <v>138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ht="12.75" customHeight="1">
      <c r="A28" s="70"/>
      <c r="B28" s="70"/>
      <c r="C28" s="70" t="str">
        <f t="shared" si="9"/>
        <v>10</v>
      </c>
      <c r="D28" s="70" t="s">
        <v>139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ht="12.75" customHeight="1">
      <c r="A29" s="70"/>
      <c r="B29" s="70"/>
      <c r="C29" s="70" t="str">
        <f t="shared" si="9"/>
        <v>11</v>
      </c>
      <c r="D29" s="70" t="s">
        <v>140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ht="12.75" customHeight="1">
      <c r="A30" s="70"/>
      <c r="B30" s="70"/>
      <c r="C30" s="70" t="str">
        <f t="shared" si="9"/>
        <v>12</v>
      </c>
      <c r="D30" s="70" t="s">
        <v>141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ht="12.75" customHeight="1">
      <c r="A31" s="70"/>
      <c r="B31" s="70"/>
      <c r="C31" s="70" t="str">
        <f t="shared" si="9"/>
        <v>13</v>
      </c>
      <c r="D31" s="70" t="s">
        <v>142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ht="12.75" customHeight="1">
      <c r="A32" s="70"/>
      <c r="B32" s="70"/>
      <c r="C32" s="70" t="str">
        <f t="shared" si="9"/>
        <v>14</v>
      </c>
      <c r="D32" s="70" t="s">
        <v>143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ht="12.75" customHeight="1">
      <c r="A33" s="70"/>
      <c r="B33" s="70"/>
      <c r="C33" s="70" t="str">
        <f t="shared" si="9"/>
        <v>15</v>
      </c>
      <c r="D33" s="70" t="s">
        <v>144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ht="12.75" customHeight="1">
      <c r="A34" s="70"/>
      <c r="B34" s="70"/>
      <c r="C34" s="70" t="str">
        <f t="shared" si="9"/>
        <v>16</v>
      </c>
      <c r="D34" s="70" t="s">
        <v>145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ht="12.75" customHeight="1">
      <c r="A35" s="70"/>
      <c r="B35" s="70"/>
      <c r="C35" s="70" t="str">
        <f t="shared" si="9"/>
        <v>17</v>
      </c>
      <c r="D35" s="70" t="s">
        <v>146</v>
      </c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ht="12.75" customHeight="1">
      <c r="A36" s="70"/>
      <c r="B36" s="70"/>
      <c r="C36" s="70" t="str">
        <f t="shared" si="9"/>
        <v>18</v>
      </c>
      <c r="D36" s="70" t="s">
        <v>147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ht="12.75" customHeight="1">
      <c r="A37" s="70"/>
      <c r="B37" s="70"/>
      <c r="C37" s="70" t="str">
        <f t="shared" si="9"/>
        <v>19</v>
      </c>
      <c r="D37" s="70" t="s">
        <v>148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ht="12.75" customHeight="1">
      <c r="A38" s="70"/>
      <c r="B38" s="70"/>
      <c r="C38" s="70" t="str">
        <f t="shared" si="9"/>
        <v>20</v>
      </c>
      <c r="D38" s="70" t="s">
        <v>149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ht="12.75" customHeight="1">
      <c r="A39" s="70"/>
      <c r="B39" s="70"/>
      <c r="C39" s="70" t="str">
        <f t="shared" si="9"/>
        <v>21</v>
      </c>
      <c r="D39" s="70" t="s">
        <v>150</v>
      </c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ht="12.75" customHeight="1">
      <c r="A40" s="70"/>
      <c r="B40" s="70"/>
      <c r="C40" s="70" t="str">
        <f t="shared" si="9"/>
        <v>22</v>
      </c>
      <c r="D40" s="70" t="s">
        <v>151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ht="12.75" customHeight="1">
      <c r="A41" s="70"/>
      <c r="B41" s="70"/>
      <c r="C41" s="70" t="str">
        <f t="shared" si="9"/>
        <v>23</v>
      </c>
      <c r="D41" s="70" t="s">
        <v>152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ht="12.75" customHeight="1">
      <c r="A42" s="70"/>
      <c r="B42" s="70"/>
      <c r="C42" s="70" t="str">
        <f t="shared" si="9"/>
        <v>24</v>
      </c>
      <c r="D42" s="70" t="s">
        <v>153</v>
      </c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ht="12.75" customHeight="1">
      <c r="A43" s="70"/>
      <c r="B43" s="70"/>
      <c r="C43" s="70" t="str">
        <f t="shared" si="9"/>
        <v>25</v>
      </c>
      <c r="D43" s="70" t="s">
        <v>154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</row>
    <row r="44" ht="12.75" customHeight="1">
      <c r="A44" s="70"/>
      <c r="B44" s="70"/>
      <c r="C44" s="70" t="str">
        <f t="shared" si="9"/>
        <v>26</v>
      </c>
      <c r="D44" s="70" t="s">
        <v>155</v>
      </c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</row>
    <row r="45" ht="12.75" customHeight="1">
      <c r="A45" s="70"/>
      <c r="B45" s="70"/>
      <c r="C45" s="70" t="str">
        <f t="shared" si="9"/>
        <v>27</v>
      </c>
      <c r="D45" s="70" t="s">
        <v>156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</row>
    <row r="46" ht="12.75" customHeight="1">
      <c r="A46" s="70"/>
      <c r="B46" s="70"/>
      <c r="C46" s="70" t="str">
        <f t="shared" si="9"/>
        <v>28</v>
      </c>
      <c r="D46" s="70" t="s">
        <v>157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</row>
    <row r="47" ht="12.75" customHeight="1">
      <c r="A47" s="70"/>
      <c r="B47" s="70"/>
      <c r="C47" s="70" t="str">
        <f t="shared" si="9"/>
        <v>29</v>
      </c>
      <c r="D47" s="70" t="s">
        <v>158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</row>
    <row r="48" ht="12.7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</row>
    <row r="49" ht="12.75" customHeight="1">
      <c r="A49" s="70"/>
      <c r="B49" s="70">
        <v>3.0</v>
      </c>
      <c r="C49" s="70">
        <v>30.0</v>
      </c>
      <c r="D49" s="70" t="s">
        <v>159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</row>
    <row r="50" ht="12.75" customHeight="1">
      <c r="A50" s="70"/>
      <c r="B50" s="70">
        <v>4.0</v>
      </c>
      <c r="C50" s="70">
        <v>40.0</v>
      </c>
      <c r="D50" s="70" t="s">
        <v>160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</row>
    <row r="51" ht="12.75" customHeight="1">
      <c r="A51" s="70"/>
      <c r="B51" s="70">
        <v>5.0</v>
      </c>
      <c r="C51" s="70">
        <v>50.0</v>
      </c>
      <c r="D51" s="70" t="s">
        <v>161</v>
      </c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ht="12.75" customHeight="1">
      <c r="A52" s="70"/>
      <c r="B52" s="70">
        <v>6.0</v>
      </c>
      <c r="C52" s="70">
        <v>60.0</v>
      </c>
      <c r="D52" s="70" t="s">
        <v>162</v>
      </c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ht="12.75" customHeight="1">
      <c r="A53" s="70"/>
      <c r="B53" s="70">
        <v>7.0</v>
      </c>
      <c r="C53" s="70">
        <v>70.0</v>
      </c>
      <c r="D53" s="70" t="s">
        <v>163</v>
      </c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ht="12.75" customHeight="1">
      <c r="A54" s="70"/>
      <c r="B54" s="70">
        <v>8.0</v>
      </c>
      <c r="C54" s="70">
        <v>80.0</v>
      </c>
      <c r="D54" s="70" t="s">
        <v>164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ht="12.75" customHeight="1">
      <c r="A55" s="70"/>
      <c r="B55" s="70">
        <v>9.0</v>
      </c>
      <c r="C55" s="70">
        <v>90.0</v>
      </c>
      <c r="D55" s="70" t="s">
        <v>165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</row>
    <row r="56" ht="12.75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</row>
    <row r="57" ht="12.75" customHeight="1">
      <c r="A57" s="70"/>
      <c r="B57" s="70">
        <v>1.0</v>
      </c>
      <c r="C57" s="70">
        <v>100.0</v>
      </c>
      <c r="D57" s="70" t="s">
        <v>166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</row>
    <row r="58" ht="12.75" customHeight="1">
      <c r="A58" s="70"/>
      <c r="B58" s="70">
        <v>2.0</v>
      </c>
      <c r="C58" s="70">
        <v>200.0</v>
      </c>
      <c r="D58" s="70" t="s">
        <v>167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</row>
    <row r="59" ht="12.75" customHeight="1">
      <c r="A59" s="70"/>
      <c r="B59" s="70">
        <v>3.0</v>
      </c>
      <c r="C59" s="70">
        <v>300.0</v>
      </c>
      <c r="D59" s="70" t="s">
        <v>168</v>
      </c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</row>
    <row r="60" ht="12.75" customHeight="1">
      <c r="A60" s="70"/>
      <c r="B60" s="70">
        <v>4.0</v>
      </c>
      <c r="C60" s="70">
        <v>400.0</v>
      </c>
      <c r="D60" s="70" t="s">
        <v>169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ht="12.75" customHeight="1">
      <c r="A61" s="70"/>
      <c r="B61" s="70">
        <v>5.0</v>
      </c>
      <c r="C61" s="70">
        <v>500.0</v>
      </c>
      <c r="D61" s="70" t="s">
        <v>170</v>
      </c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ht="12.75" customHeight="1">
      <c r="A62" s="70"/>
      <c r="B62" s="70">
        <v>6.0</v>
      </c>
      <c r="C62" s="70">
        <v>600.0</v>
      </c>
      <c r="D62" s="70" t="s">
        <v>171</v>
      </c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ht="12.75" customHeight="1">
      <c r="A63" s="70"/>
      <c r="B63" s="70">
        <v>7.0</v>
      </c>
      <c r="C63" s="70">
        <v>700.0</v>
      </c>
      <c r="D63" s="70" t="s">
        <v>172</v>
      </c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</row>
    <row r="64" ht="12.75" customHeight="1">
      <c r="A64" s="70"/>
      <c r="B64" s="70">
        <v>8.0</v>
      </c>
      <c r="C64" s="70">
        <v>800.0</v>
      </c>
      <c r="D64" s="70" t="s">
        <v>173</v>
      </c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</row>
    <row r="65" ht="12.75" customHeight="1">
      <c r="A65" s="70"/>
      <c r="B65" s="70">
        <v>9.0</v>
      </c>
      <c r="C65" s="70">
        <v>900.0</v>
      </c>
      <c r="D65" s="70" t="s">
        <v>174</v>
      </c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</row>
    <row r="66" ht="12.75" customHeight="1">
      <c r="A66" s="70"/>
      <c r="B66" s="70"/>
      <c r="C66" s="70">
        <v>1000.0</v>
      </c>
      <c r="D66" s="70" t="s">
        <v>175</v>
      </c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</row>
    <row r="67" ht="12.75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</row>
    <row r="68" ht="12.75" customHeight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</row>
    <row r="69" ht="12.75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</row>
    <row r="70" ht="12.75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</row>
    <row r="71" ht="12.75" customHeight="1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</row>
    <row r="72" ht="12.75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</row>
    <row r="73" ht="12.7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</row>
    <row r="74" ht="12.7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</row>
    <row r="75" ht="12.7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</row>
    <row r="76" ht="12.75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</row>
    <row r="77" ht="12.75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</row>
    <row r="78" ht="12.75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</row>
    <row r="79" ht="12.75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</row>
    <row r="80" ht="12.75" customHeight="1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</row>
    <row r="81" ht="12.75" customHeight="1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</row>
    <row r="82" ht="12.75" customHeight="1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</row>
    <row r="83" ht="12.75" customHeight="1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</row>
    <row r="84" ht="12.75" customHeight="1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</row>
    <row r="85" ht="12.75" customHeight="1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</row>
    <row r="86" ht="12.75" customHeight="1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</row>
    <row r="87" ht="12.75" customHeight="1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</row>
    <row r="88" ht="12.75" customHeight="1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</row>
    <row r="89" ht="12.75" customHeight="1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</row>
    <row r="90" ht="12.75" customHeight="1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</row>
    <row r="91" ht="12.75" customHeight="1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</row>
    <row r="92" ht="12.75" customHeight="1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</row>
    <row r="93" ht="12.75" customHeight="1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</row>
    <row r="94" ht="12.75" customHeight="1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</row>
    <row r="95" ht="12.75" customHeight="1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</row>
    <row r="96" ht="12.75" customHeight="1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</row>
    <row r="97" ht="12.75" customHeight="1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</row>
    <row r="98" ht="12.75" customHeight="1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</row>
    <row r="99" ht="12.75" customHeight="1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</row>
    <row r="100" ht="12.75" customHeight="1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</row>
  </sheetData>
  <mergeCells count="1">
    <mergeCell ref="E4:W4"/>
  </mergeCells>
  <printOptions/>
  <pageMargins bottom="1.0" footer="0.0" header="0.0" left="0.75" right="0.75" top="1.0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5.57"/>
    <col customWidth="1" min="3" max="3" width="5.14"/>
    <col customWidth="1" min="4" max="4" width="16.86"/>
    <col customWidth="1" min="5" max="5" width="15.86"/>
    <col customWidth="1" min="6" max="22" width="3.71"/>
    <col customWidth="1" min="23" max="23" width="9.14"/>
    <col customWidth="1" min="24" max="24" width="13.29"/>
    <col customWidth="1" min="25" max="25" width="9.14"/>
    <col customWidth="1" min="26" max="26" width="5.29"/>
    <col customWidth="1" min="27" max="27" width="3.86"/>
    <col customWidth="1" min="28" max="28" width="5.14"/>
  </cols>
  <sheetData>
    <row r="1" ht="12.75" customHeight="1">
      <c r="A1" s="70"/>
      <c r="B1" s="70"/>
      <c r="C1" s="70"/>
      <c r="D1" s="70" t="s">
        <v>117</v>
      </c>
      <c r="E1" s="70" t="s">
        <v>118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ht="12.75" customHeight="1">
      <c r="A2" s="70"/>
      <c r="B2" s="70"/>
      <c r="C2" s="70"/>
      <c r="D2" s="70" t="s">
        <v>119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ht="12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ht="12.75" customHeight="1">
      <c r="A4" s="70"/>
      <c r="B4" s="70"/>
      <c r="C4" s="70"/>
      <c r="D4" s="71" t="str">
        <f>+'Anexo 1'!A73</f>
        <v/>
      </c>
      <c r="E4" s="72" t="str">
        <f>X7&amp;Y7&amp;X8&amp;Y8&amp;X9&amp;Y9&amp;X10&amp;Y10&amp;X11&amp;Y11&amp;X12&amp;Y12&amp;X13&amp;Y13&amp;X14&amp;Y14&amp;X15&amp;Y15&amp;" "&amp;IF(X16="UN","peso",IF(OR(W10&gt;0,W11&gt;0,W12&gt;0,W13&gt;0,W14&gt;0,W15&gt;1),E1,CONCATENATE("de ",E1)))&amp;" "</f>
        <v>  de pesos </v>
      </c>
      <c r="X4" s="70"/>
      <c r="Y4" s="70"/>
      <c r="Z4" s="70"/>
      <c r="AA4" s="70"/>
      <c r="AB4" s="70"/>
    </row>
    <row r="5" ht="12.75" customHeight="1">
      <c r="A5" s="70"/>
      <c r="B5" s="70"/>
      <c r="C5" s="70"/>
      <c r="D5" s="73" t="str">
        <f>ROUNDDOWN(D4,0)</f>
        <v>  -   </v>
      </c>
      <c r="E5" s="70" t="str">
        <f>UPPER(TEXT(E4,""))</f>
        <v>  DE PESOS 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ht="12.75" customHeight="1">
      <c r="A6" s="70"/>
      <c r="B6" s="70"/>
      <c r="C6" s="70"/>
      <c r="D6" s="73" t="str">
        <f>ROUND(+D4-D5,2)</f>
        <v>  -   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4" t="str">
        <f>IF(W7&lt;&gt;0,1,7)</f>
        <v>7</v>
      </c>
      <c r="X6" s="70"/>
      <c r="Y6" s="70"/>
      <c r="Z6" s="70"/>
      <c r="AA6" s="70"/>
      <c r="AB6" s="70"/>
    </row>
    <row r="7" ht="12.75" customHeight="1">
      <c r="A7" s="70"/>
      <c r="B7" s="70"/>
      <c r="C7" s="70"/>
      <c r="D7" s="74" t="str">
        <f>IF(D6=0,"00",TEXT(D6*100,"00"))</f>
        <v>00</v>
      </c>
      <c r="E7" s="70" t="s">
        <v>120</v>
      </c>
      <c r="F7" s="75" t="str">
        <f>IF(D4&gt;99999999.99,ROUNDDOWN(D4/100000000,0),0)</f>
        <v>0</v>
      </c>
      <c r="G7" s="76" t="str">
        <f>TEXT(F7,"0")</f>
        <v>0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5" t="str">
        <f t="shared" ref="W7:W15" si="1">SUM(F7:V7)</f>
        <v>0</v>
      </c>
      <c r="X7" s="70" t="str">
        <f>IF(W7=0,"",IF(AB9=100,"cien",IF(W7=1,"ciento",VLOOKUP(W7,$B$57:$D$65,3,FALSE))))</f>
        <v/>
      </c>
      <c r="Y7" s="70" t="str">
        <f>IF(X7&lt;&gt;""," ","")</f>
        <v/>
      </c>
      <c r="Z7" s="70"/>
      <c r="AA7" s="70"/>
      <c r="AB7" s="70"/>
    </row>
    <row r="8" ht="12.75" customHeight="1">
      <c r="A8" s="70"/>
      <c r="B8" s="70"/>
      <c r="C8" s="70"/>
      <c r="D8" s="75"/>
      <c r="E8" s="70" t="s">
        <v>121</v>
      </c>
      <c r="F8" s="70" t="str">
        <f>IF(F7=0,0,IF(F7&lt;&gt;0,MID(D4,2,1),D4/10000000))</f>
        <v>0</v>
      </c>
      <c r="G8" s="77" t="str">
        <f t="shared" ref="G8:G15" si="2">VALUE(F8)</f>
        <v>0</v>
      </c>
      <c r="H8" s="72" t="str">
        <f>IF(D4&lt;=99999999.99,ROUNDDOWN(D4/10000000,0),0)</f>
        <v>0</v>
      </c>
      <c r="I8" s="76" t="str">
        <f>TEXT(H8,"0")</f>
        <v>0</v>
      </c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5" t="str">
        <f t="shared" si="1"/>
        <v>0</v>
      </c>
      <c r="X8" s="70" t="str">
        <f>IF(W8=0,"",IF(W8&gt;=3,VLOOKUP(W8,$B$49:$D$55,3,FALSE),IF(W8&lt;=2,VLOOKUP($Z$9,$C$19:$D$47,2,FALSE))))</f>
        <v/>
      </c>
      <c r="Y8" s="70" t="str">
        <f>IF(AB9=0,"",IF(AA9=0," millones ",IF(W9=0," millones ",IF(Z9&gt;=30," y ",IF(W8=0,"",IF($Z$9&lt;30," millones ",""))))))</f>
        <v/>
      </c>
      <c r="Z8" s="70"/>
      <c r="AA8" s="70"/>
      <c r="AB8" s="70"/>
    </row>
    <row r="9" ht="12.75" customHeight="1">
      <c r="A9" s="70"/>
      <c r="B9" s="70"/>
      <c r="C9" s="70"/>
      <c r="D9" s="70"/>
      <c r="E9" s="70" t="s">
        <v>122</v>
      </c>
      <c r="F9" s="70" t="str">
        <f>IF(F7=0,0,IF(F8&gt;=1,MID(D4,3,1),D4/1000000))</f>
        <v>0</v>
      </c>
      <c r="G9" s="77" t="str">
        <f t="shared" si="2"/>
        <v>0</v>
      </c>
      <c r="H9" s="70" t="str">
        <f>IF(H8=0,0,IF(H8&lt;&gt;0,MID(D4,2,1),D4/1000000))</f>
        <v>0</v>
      </c>
      <c r="I9" s="77" t="str">
        <f t="shared" ref="I9:I15" si="3">VALUE(H9)</f>
        <v>0</v>
      </c>
      <c r="J9" s="72" t="str">
        <f>IF(D4&lt;=9999999.99,ROUNDDOWN(D4/1000000,0),0)</f>
        <v>0</v>
      </c>
      <c r="K9" s="76" t="str">
        <f>TEXT(J9,"0")</f>
        <v>0</v>
      </c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5" t="str">
        <f t="shared" si="1"/>
        <v>0</v>
      </c>
      <c r="X9" s="70" t="str">
        <f>IF(W9=0,"",IF(Z9&lt;10,VLOOKUP(W9,$C$19:$D$27,2,FALSE),IF(Z9&lt;=30,"",IF(Z9=11,"",IF(W9=1,"un ",VLOOKUP(W9,$C$19:$D$27,2,FALSE))))))</f>
        <v/>
      </c>
      <c r="Y9" s="70" t="str">
        <f>IF(AB9=1," millon ",IF(X9&lt;&gt;""," millones ",""))</f>
        <v/>
      </c>
      <c r="Z9" s="75" t="str">
        <f>+W8*10+W9</f>
        <v>0</v>
      </c>
      <c r="AA9" s="75" t="str">
        <f>+W8+W9</f>
        <v>0</v>
      </c>
      <c r="AB9" s="70" t="str">
        <f>+W7*100+W8*10+W9*1</f>
        <v>0</v>
      </c>
    </row>
    <row r="10" ht="12.75" customHeight="1">
      <c r="A10" s="70"/>
      <c r="B10" s="70"/>
      <c r="C10" s="70"/>
      <c r="D10" s="70"/>
      <c r="E10" s="70" t="s">
        <v>123</v>
      </c>
      <c r="F10" s="70" t="str">
        <f>IF(F7=0,0,IF(F9&gt;=1,MID(D4,4,1),D4/100000))</f>
        <v>0</v>
      </c>
      <c r="G10" s="77" t="str">
        <f t="shared" si="2"/>
        <v>0</v>
      </c>
      <c r="H10" s="70" t="str">
        <f>IF(H8=0,0,IF(H9&gt;=1,MID(D4,3,1),D4/100000))</f>
        <v>0</v>
      </c>
      <c r="I10" s="77" t="str">
        <f t="shared" si="3"/>
        <v>0</v>
      </c>
      <c r="J10" s="70" t="str">
        <f>IF(J9=0,0,IF(J9&gt;=1,MID(D4,2,1),D4/100000))</f>
        <v>0</v>
      </c>
      <c r="K10" s="77" t="str">
        <f t="shared" ref="K10:K15" si="4">VALUE(J10)</f>
        <v>0</v>
      </c>
      <c r="L10" s="72" t="str">
        <f>IF(D4&lt;=999999.99,ROUNDDOWN(D4/100000,0),0)</f>
        <v>0</v>
      </c>
      <c r="M10" s="76" t="str">
        <f>TEXT(L10,"0")</f>
        <v>0</v>
      </c>
      <c r="N10" s="70"/>
      <c r="O10" s="70"/>
      <c r="P10" s="70"/>
      <c r="Q10" s="70"/>
      <c r="R10" s="70"/>
      <c r="S10" s="70"/>
      <c r="T10" s="70"/>
      <c r="U10" s="70"/>
      <c r="V10" s="70"/>
      <c r="W10" s="75" t="str">
        <f t="shared" si="1"/>
        <v>0</v>
      </c>
      <c r="X10" s="70" t="str">
        <f>IF(W10=0,"",IF(AB12=100," cien",IF(W10=1," ciento",VLOOKUP(W10,$B$57:$D$65,3,FALSE))))</f>
        <v/>
      </c>
      <c r="Y10" s="70" t="s">
        <v>124</v>
      </c>
      <c r="Z10" s="70"/>
      <c r="AA10" s="70"/>
      <c r="AB10" s="70"/>
    </row>
    <row r="11" ht="12.75" customHeight="1">
      <c r="A11" s="70"/>
      <c r="B11" s="70"/>
      <c r="C11" s="70"/>
      <c r="D11" s="70"/>
      <c r="E11" s="70" t="s">
        <v>125</v>
      </c>
      <c r="F11" s="70" t="str">
        <f>IF(F7=0,0,IF(F10&gt;=1,MID(D4,5,1),D4/10000))</f>
        <v>0</v>
      </c>
      <c r="G11" s="77" t="str">
        <f t="shared" si="2"/>
        <v>0</v>
      </c>
      <c r="H11" s="70" t="str">
        <f>IF(H8=0,0,IF(H10&gt;=1,MID(D4,4,1),D4/10000))</f>
        <v>0</v>
      </c>
      <c r="I11" s="77" t="str">
        <f t="shared" si="3"/>
        <v>0</v>
      </c>
      <c r="J11" s="70" t="str">
        <f>IF(J9=0,0,IF(J10&gt;=1,MID(D4,3,1),D4/10000))</f>
        <v>0</v>
      </c>
      <c r="K11" s="77" t="str">
        <f t="shared" si="4"/>
        <v>0</v>
      </c>
      <c r="L11" s="70" t="str">
        <f>IF(L10=0,0,IF(L10&lt;&gt;0,MID(D4,2,1),D4/10000))</f>
        <v>0</v>
      </c>
      <c r="M11" s="77" t="str">
        <f t="shared" ref="M11:M15" si="5">VALUE(L11)</f>
        <v>0</v>
      </c>
      <c r="N11" s="72" t="str">
        <f>IF(D4&lt;=99999.99,ROUNDDOWN(D4/10000,0),0)</f>
        <v>0</v>
      </c>
      <c r="O11" s="76" t="str">
        <f>TEXT(N11,"0")</f>
        <v>0</v>
      </c>
      <c r="P11" s="70"/>
      <c r="Q11" s="70"/>
      <c r="R11" s="70"/>
      <c r="S11" s="70"/>
      <c r="T11" s="70"/>
      <c r="U11" s="70"/>
      <c r="V11" s="70"/>
      <c r="W11" s="75" t="str">
        <f t="shared" si="1"/>
        <v>0</v>
      </c>
      <c r="X11" s="70" t="str">
        <f>IF(W11=0,"",IF(W11&gt;=3,VLOOKUP(W11,$B$49:$D$55,3,FALSE),IF(W11&lt;=2,VLOOKUP($Z$12,$C$19:$D$47,2,FALSE))))</f>
        <v/>
      </c>
      <c r="Y11" s="70" t="str">
        <f>IF(AB12=0,"",IF(AA12=W11," mil ",IF(Z12&gt;=30," y ","")))</f>
        <v/>
      </c>
      <c r="Z11" s="70"/>
      <c r="AA11" s="70"/>
      <c r="AB11" s="70"/>
    </row>
    <row r="12" ht="12.75" customHeight="1">
      <c r="A12" s="70"/>
      <c r="B12" s="70"/>
      <c r="C12" s="70"/>
      <c r="D12" s="70"/>
      <c r="E12" s="70" t="s">
        <v>126</v>
      </c>
      <c r="F12" s="70" t="str">
        <f>IF(F7=0,0,IF(F11&gt;=1,MID(D4,6,1),D4/1000))</f>
        <v>0</v>
      </c>
      <c r="G12" s="77" t="str">
        <f t="shared" si="2"/>
        <v>0</v>
      </c>
      <c r="H12" s="70" t="str">
        <f>IF(H8=0,0,IF(H11&gt;=1,MID(D4,5,1),D4/1000))</f>
        <v>0</v>
      </c>
      <c r="I12" s="77" t="str">
        <f t="shared" si="3"/>
        <v>0</v>
      </c>
      <c r="J12" s="70" t="str">
        <f>IF(J9=0,0,IF(J11&gt;=1,MID(D4,4,1),D4/1000))</f>
        <v>0</v>
      </c>
      <c r="K12" s="77" t="str">
        <f t="shared" si="4"/>
        <v>0</v>
      </c>
      <c r="L12" s="70" t="str">
        <f>IF(L10=0,0,IF(L11&gt;=1,MID(D4,3,1),D4/1000))</f>
        <v>0</v>
      </c>
      <c r="M12" s="77" t="str">
        <f t="shared" si="5"/>
        <v>0</v>
      </c>
      <c r="N12" s="70" t="str">
        <f>IF(N11=0,0,IF(N11&gt;=1,MID(D4,2,1),D4/1000))</f>
        <v>0</v>
      </c>
      <c r="O12" s="77" t="str">
        <f t="shared" ref="O12:O15" si="6">VALUE(N12)</f>
        <v>0</v>
      </c>
      <c r="P12" s="72" t="str">
        <f>IF(D4&lt;=9999.99,ROUNDDOWN(D4/1000,0),0)</f>
        <v>0</v>
      </c>
      <c r="Q12" s="76" t="str">
        <f>TEXT(P12,"0")</f>
        <v>0</v>
      </c>
      <c r="R12" s="70"/>
      <c r="S12" s="70"/>
      <c r="T12" s="70"/>
      <c r="U12" s="70"/>
      <c r="V12" s="70"/>
      <c r="W12" s="75" t="str">
        <f t="shared" si="1"/>
        <v>0</v>
      </c>
      <c r="X12" s="70" t="str">
        <f>IF(W12=0,"",IF(Z12&lt;10,VLOOKUP(W12,$C$19:$D$27,2,FALSE),IF(Z12=21,"",IF(Z12=11,"",IF(W12=1,"un",IF(Z12&lt;=30,"",VLOOKUP(W12,$C$19:$D$27,2,FALSE)))))))</f>
        <v/>
      </c>
      <c r="Y12" s="70" t="str">
        <f>IF(AB12=0,"",IF(Y11=" mil ","",IF(AA12=0," mil ",IF(W12&lt;&gt;0," mil ",IF($Z$12&lt;30," mil ","")))))</f>
        <v/>
      </c>
      <c r="Z12" s="75" t="str">
        <f>+W11*10+W12</f>
        <v>0</v>
      </c>
      <c r="AA12" s="75" t="str">
        <f>+W11+W12</f>
        <v>0</v>
      </c>
      <c r="AB12" s="70" t="str">
        <f>+W10*100+W11*10+W12*1</f>
        <v>0</v>
      </c>
    </row>
    <row r="13" ht="12.75" customHeight="1">
      <c r="A13" s="70"/>
      <c r="B13" s="70"/>
      <c r="C13" s="70"/>
      <c r="D13" s="70"/>
      <c r="E13" s="70" t="s">
        <v>127</v>
      </c>
      <c r="F13" s="70" t="str">
        <f>IF(F7=0,0,IF(F12&gt;=1,MID(D4,7,1),D4/100))</f>
        <v>0</v>
      </c>
      <c r="G13" s="77" t="str">
        <f t="shared" si="2"/>
        <v>0</v>
      </c>
      <c r="H13" s="70" t="str">
        <f>IF(H8=0,0,IF(H12&gt;=1,MID(D4,6,1),D4/100))</f>
        <v>0</v>
      </c>
      <c r="I13" s="77" t="str">
        <f t="shared" si="3"/>
        <v>0</v>
      </c>
      <c r="J13" s="70" t="str">
        <f>IF(J9=0,0,IF(J12&gt;=1,MID(D4,5,1),D4/100))</f>
        <v>0</v>
      </c>
      <c r="K13" s="77" t="str">
        <f t="shared" si="4"/>
        <v>0</v>
      </c>
      <c r="L13" s="70" t="str">
        <f>IF(L10=0,0,IF(L12&gt;=1,MID(D4,4,1),D4/100))</f>
        <v>0</v>
      </c>
      <c r="M13" s="77" t="str">
        <f t="shared" si="5"/>
        <v>0</v>
      </c>
      <c r="N13" s="70" t="str">
        <f>IF(N11=0,0,IF(N12&gt;=1,MID(D4,3,1),D4/100))</f>
        <v>0</v>
      </c>
      <c r="O13" s="77" t="str">
        <f t="shared" si="6"/>
        <v>0</v>
      </c>
      <c r="P13" s="70" t="str">
        <f>IF(P12=0,0,IF(P12&gt;=1,MID(D4,2,1),D4/100))</f>
        <v>0</v>
      </c>
      <c r="Q13" s="77" t="str">
        <f t="shared" ref="Q13:Q15" si="7">VALUE(P13)</f>
        <v>0</v>
      </c>
      <c r="R13" s="72" t="str">
        <f>IF(D4&lt;=999.99,ROUNDDOWN(D4/100,0),0)</f>
        <v>0</v>
      </c>
      <c r="S13" s="76" t="str">
        <f>TEXT(R13,"0")</f>
        <v>0</v>
      </c>
      <c r="T13" s="70"/>
      <c r="U13" s="70"/>
      <c r="V13" s="70"/>
      <c r="W13" s="75" t="str">
        <f t="shared" si="1"/>
        <v>0</v>
      </c>
      <c r="X13" s="70" t="str">
        <f>IF(W13=0,"",IF(AA15=100,"cien",IF(W13=1,"ciento",VLOOKUP(W13,$B$57:$D$65,3,FALSE))))</f>
        <v/>
      </c>
      <c r="Y13" s="70" t="str">
        <f>IF(X13&lt;&gt;""," ","")</f>
        <v/>
      </c>
      <c r="Z13" s="70"/>
      <c r="AA13" s="70"/>
      <c r="AB13" s="70"/>
    </row>
    <row r="14" ht="12.75" customHeight="1">
      <c r="A14" s="70"/>
      <c r="B14" s="70"/>
      <c r="C14" s="70"/>
      <c r="D14" s="70"/>
      <c r="E14" s="70" t="s">
        <v>128</v>
      </c>
      <c r="F14" s="70" t="str">
        <f>IF(F7=0,0,IF(F13&gt;=1,MID(D4,8,1),D4/10))</f>
        <v>0</v>
      </c>
      <c r="G14" s="77" t="str">
        <f t="shared" si="2"/>
        <v>0</v>
      </c>
      <c r="H14" s="70" t="str">
        <f>IF(H8=0,0,IF(H13&gt;=1,MID(D4,7,1),D4/10))</f>
        <v>0</v>
      </c>
      <c r="I14" s="77" t="str">
        <f t="shared" si="3"/>
        <v>0</v>
      </c>
      <c r="J14" s="70" t="str">
        <f>IF(J9=0,0,IF(J13&gt;=1,MID(D4,6,1),D4/10))</f>
        <v>0</v>
      </c>
      <c r="K14" s="77" t="str">
        <f t="shared" si="4"/>
        <v>0</v>
      </c>
      <c r="L14" s="70" t="str">
        <f>IF(L10=0,0,IF(L13&gt;=1,MID(D4,5,1),D4/10))</f>
        <v>0</v>
      </c>
      <c r="M14" s="77" t="str">
        <f t="shared" si="5"/>
        <v>0</v>
      </c>
      <c r="N14" s="70" t="str">
        <f>IF(N11=0,0,IF(N13&gt;=1,MID(D4,4,1),D4/10))</f>
        <v>0</v>
      </c>
      <c r="O14" s="77" t="str">
        <f t="shared" si="6"/>
        <v>0</v>
      </c>
      <c r="P14" s="70" t="str">
        <f>IF(P12=0,0,IF(P13&gt;=1,MID(D4,3,1),D4/10))</f>
        <v>0</v>
      </c>
      <c r="Q14" s="77" t="str">
        <f t="shared" si="7"/>
        <v>0</v>
      </c>
      <c r="R14" s="70" t="str">
        <f>IF(R13=0,0,IF(R13&lt;&gt;0,MID(D4,2,1),D4/10))</f>
        <v>0</v>
      </c>
      <c r="S14" s="77" t="str">
        <f t="shared" ref="S14:S15" si="8">VALUE(R14)</f>
        <v>0</v>
      </c>
      <c r="T14" s="72" t="str">
        <f>IF(D4&lt;=99.99,ROUNDDOWN(D4/10,0),0)</f>
        <v>0</v>
      </c>
      <c r="U14" s="76" t="str">
        <f>TEXT(T14,"0")</f>
        <v>0</v>
      </c>
      <c r="V14" s="70"/>
      <c r="W14" s="75" t="str">
        <f t="shared" si="1"/>
        <v>0</v>
      </c>
      <c r="X14" s="70" t="str">
        <f>IF(W14=0,"",IF(W14&gt;=3,VLOOKUP(W14,$B$49:$D$55,3,FALSE),IF(W14&lt;=2,VLOOKUP($Z$15,$C$19:$D$47,2,FALSE))))</f>
        <v/>
      </c>
      <c r="Y14" s="70" t="str">
        <f>IF(W14=0,"",IF(W15=0,"",IF(Z15&gt;=30," y ","")))</f>
        <v/>
      </c>
      <c r="Z14" s="70"/>
      <c r="AA14" s="70"/>
      <c r="AB14" s="70"/>
    </row>
    <row r="15" ht="12.75" customHeight="1">
      <c r="A15" s="70"/>
      <c r="B15" s="70"/>
      <c r="C15" s="70"/>
      <c r="D15" s="70"/>
      <c r="E15" s="70" t="s">
        <v>129</v>
      </c>
      <c r="F15" s="70" t="str">
        <f>IF(F7=0,0,IF(F14&gt;=1,MID(D4,9,1),D4/10))</f>
        <v>0</v>
      </c>
      <c r="G15" s="77" t="str">
        <f t="shared" si="2"/>
        <v>0</v>
      </c>
      <c r="H15" s="70" t="str">
        <f>IF(H8=0,0,IF(H14&gt;=1,MID(D4,8,1),D4/10))</f>
        <v>0</v>
      </c>
      <c r="I15" s="77" t="str">
        <f t="shared" si="3"/>
        <v>0</v>
      </c>
      <c r="J15" s="70" t="str">
        <f>IF(J9=0,0,IF(J14&gt;=1,MID(D4,7,1),D4/10))</f>
        <v>0</v>
      </c>
      <c r="K15" s="77" t="str">
        <f t="shared" si="4"/>
        <v>0</v>
      </c>
      <c r="L15" s="70" t="str">
        <f>IF(L10=0,0,IF(L14&gt;=1,MID(D4,6,1),D4/10))</f>
        <v>0</v>
      </c>
      <c r="M15" s="77" t="str">
        <f t="shared" si="5"/>
        <v>0</v>
      </c>
      <c r="N15" s="70" t="str">
        <f>IF(N11=0,0,IF(N14&gt;=1,MID(D4,5,1),D4/10))</f>
        <v>0</v>
      </c>
      <c r="O15" s="77" t="str">
        <f t="shared" si="6"/>
        <v>0</v>
      </c>
      <c r="P15" s="70" t="str">
        <f>IF(P12=0,0,IF(P14&gt;=1,MID(D4,4,1),D4/10))</f>
        <v>0</v>
      </c>
      <c r="Q15" s="77" t="str">
        <f t="shared" si="7"/>
        <v>0</v>
      </c>
      <c r="R15" s="70" t="str">
        <f>IF(R13=0,0,IF(R14&gt;=1,MID(D4,3,1),D4/10))</f>
        <v>0</v>
      </c>
      <c r="S15" s="77" t="str">
        <f t="shared" si="8"/>
        <v>0</v>
      </c>
      <c r="T15" s="70" t="str">
        <f>IF(T14=0,0,IF(T14&gt;=1,MID(D4,2,1),D4/1))</f>
        <v>0</v>
      </c>
      <c r="U15" s="77" t="str">
        <f>VALUE(T15)</f>
        <v>0</v>
      </c>
      <c r="V15" s="72" t="str">
        <f>IF(D4&lt;=9.99,ROUNDDOWN(D4/1,0),0)</f>
        <v>0</v>
      </c>
      <c r="W15" s="75" t="str">
        <f t="shared" si="1"/>
        <v>0</v>
      </c>
      <c r="X15" s="70" t="str">
        <f>IF(D4&lt;1,"CERO ",IF(W15=0,"",IF(Z15&lt;10,VLOOKUP(W15,$C$19:$D$27,2,FALSE),IF(Z15&lt;=30,"",VLOOKUP(W15,$C$19:$D$27,2,FALSE)))))</f>
        <v/>
      </c>
      <c r="Y15" s="70"/>
      <c r="Z15" s="75" t="str">
        <f>+W14*10+W15</f>
        <v>0</v>
      </c>
      <c r="AA15" s="75" t="str">
        <f>+W13*100+W14*10+W15*1</f>
        <v>0</v>
      </c>
      <c r="AB15" s="70"/>
    </row>
    <row r="16" ht="12.7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 t="str">
        <f>TEXT(X15,"")</f>
        <v/>
      </c>
      <c r="Y16" s="70"/>
      <c r="Z16" s="70"/>
      <c r="AA16" s="70"/>
      <c r="AB16" s="70"/>
    </row>
    <row r="17" ht="12.7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ht="12.7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ht="12.75" customHeight="1">
      <c r="A19" s="70"/>
      <c r="B19" s="70"/>
      <c r="C19" s="70">
        <v>1.0</v>
      </c>
      <c r="D19" s="70" t="s">
        <v>130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ht="12.75" customHeight="1">
      <c r="A20" s="70"/>
      <c r="B20" s="70"/>
      <c r="C20" s="70" t="str">
        <f t="shared" ref="C20:C47" si="9">+C19+1</f>
        <v>2</v>
      </c>
      <c r="D20" s="70" t="s">
        <v>131</v>
      </c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ht="12.75" customHeight="1">
      <c r="A21" s="70"/>
      <c r="B21" s="70"/>
      <c r="C21" s="70" t="str">
        <f t="shared" si="9"/>
        <v>3</v>
      </c>
      <c r="D21" s="70" t="s">
        <v>132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ht="12.75" customHeight="1">
      <c r="A22" s="70"/>
      <c r="B22" s="70"/>
      <c r="C22" s="70" t="str">
        <f t="shared" si="9"/>
        <v>4</v>
      </c>
      <c r="D22" s="70" t="s">
        <v>133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ht="12.75" customHeight="1">
      <c r="A23" s="70"/>
      <c r="B23" s="70"/>
      <c r="C23" s="70" t="str">
        <f t="shared" si="9"/>
        <v>5</v>
      </c>
      <c r="D23" s="70" t="s">
        <v>134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ht="12.75" customHeight="1">
      <c r="A24" s="70"/>
      <c r="B24" s="70"/>
      <c r="C24" s="70" t="str">
        <f t="shared" si="9"/>
        <v>6</v>
      </c>
      <c r="D24" s="70" t="s">
        <v>135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ht="12.75" customHeight="1">
      <c r="A25" s="70"/>
      <c r="B25" s="70"/>
      <c r="C25" s="70" t="str">
        <f t="shared" si="9"/>
        <v>7</v>
      </c>
      <c r="D25" s="70" t="s">
        <v>136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ht="12.75" customHeight="1">
      <c r="A26" s="70"/>
      <c r="B26" s="70"/>
      <c r="C26" s="70" t="str">
        <f t="shared" si="9"/>
        <v>8</v>
      </c>
      <c r="D26" s="70" t="s">
        <v>137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ht="12.75" customHeight="1">
      <c r="A27" s="70"/>
      <c r="B27" s="70"/>
      <c r="C27" s="70" t="str">
        <f t="shared" si="9"/>
        <v>9</v>
      </c>
      <c r="D27" s="70" t="s">
        <v>138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ht="12.75" customHeight="1">
      <c r="A28" s="70"/>
      <c r="B28" s="70"/>
      <c r="C28" s="70" t="str">
        <f t="shared" si="9"/>
        <v>10</v>
      </c>
      <c r="D28" s="70" t="s">
        <v>139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ht="12.75" customHeight="1">
      <c r="A29" s="70"/>
      <c r="B29" s="70"/>
      <c r="C29" s="70" t="str">
        <f t="shared" si="9"/>
        <v>11</v>
      </c>
      <c r="D29" s="70" t="s">
        <v>140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ht="12.75" customHeight="1">
      <c r="A30" s="70"/>
      <c r="B30" s="70"/>
      <c r="C30" s="70" t="str">
        <f t="shared" si="9"/>
        <v>12</v>
      </c>
      <c r="D30" s="70" t="s">
        <v>141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ht="12.75" customHeight="1">
      <c r="A31" s="70"/>
      <c r="B31" s="70"/>
      <c r="C31" s="70" t="str">
        <f t="shared" si="9"/>
        <v>13</v>
      </c>
      <c r="D31" s="70" t="s">
        <v>142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ht="12.75" customHeight="1">
      <c r="A32" s="70"/>
      <c r="B32" s="70"/>
      <c r="C32" s="70" t="str">
        <f t="shared" si="9"/>
        <v>14</v>
      </c>
      <c r="D32" s="70" t="s">
        <v>143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ht="12.75" customHeight="1">
      <c r="A33" s="70"/>
      <c r="B33" s="70"/>
      <c r="C33" s="70" t="str">
        <f t="shared" si="9"/>
        <v>15</v>
      </c>
      <c r="D33" s="70" t="s">
        <v>144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ht="12.75" customHeight="1">
      <c r="A34" s="70"/>
      <c r="B34" s="70"/>
      <c r="C34" s="70" t="str">
        <f t="shared" si="9"/>
        <v>16</v>
      </c>
      <c r="D34" s="70" t="s">
        <v>145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ht="12.75" customHeight="1">
      <c r="A35" s="70"/>
      <c r="B35" s="70"/>
      <c r="C35" s="70" t="str">
        <f t="shared" si="9"/>
        <v>17</v>
      </c>
      <c r="D35" s="70" t="s">
        <v>146</v>
      </c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ht="12.75" customHeight="1">
      <c r="A36" s="70"/>
      <c r="B36" s="70"/>
      <c r="C36" s="70" t="str">
        <f t="shared" si="9"/>
        <v>18</v>
      </c>
      <c r="D36" s="70" t="s">
        <v>147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ht="12.75" customHeight="1">
      <c r="A37" s="70"/>
      <c r="B37" s="70"/>
      <c r="C37" s="70" t="str">
        <f t="shared" si="9"/>
        <v>19</v>
      </c>
      <c r="D37" s="70" t="s">
        <v>148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ht="12.75" customHeight="1">
      <c r="A38" s="70"/>
      <c r="B38" s="70"/>
      <c r="C38" s="70" t="str">
        <f t="shared" si="9"/>
        <v>20</v>
      </c>
      <c r="D38" s="70" t="s">
        <v>149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ht="12.75" customHeight="1">
      <c r="A39" s="70"/>
      <c r="B39" s="70"/>
      <c r="C39" s="70" t="str">
        <f t="shared" si="9"/>
        <v>21</v>
      </c>
      <c r="D39" s="70" t="s">
        <v>150</v>
      </c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ht="12.75" customHeight="1">
      <c r="A40" s="70"/>
      <c r="B40" s="70"/>
      <c r="C40" s="70" t="str">
        <f t="shared" si="9"/>
        <v>22</v>
      </c>
      <c r="D40" s="70" t="s">
        <v>151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ht="12.75" customHeight="1">
      <c r="A41" s="70"/>
      <c r="B41" s="70"/>
      <c r="C41" s="70" t="str">
        <f t="shared" si="9"/>
        <v>23</v>
      </c>
      <c r="D41" s="70" t="s">
        <v>152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ht="12.75" customHeight="1">
      <c r="A42" s="70"/>
      <c r="B42" s="70"/>
      <c r="C42" s="70" t="str">
        <f t="shared" si="9"/>
        <v>24</v>
      </c>
      <c r="D42" s="70" t="s">
        <v>153</v>
      </c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ht="12.75" customHeight="1">
      <c r="A43" s="70"/>
      <c r="B43" s="70"/>
      <c r="C43" s="70" t="str">
        <f t="shared" si="9"/>
        <v>25</v>
      </c>
      <c r="D43" s="70" t="s">
        <v>154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</row>
    <row r="44" ht="12.75" customHeight="1">
      <c r="A44" s="70"/>
      <c r="B44" s="70"/>
      <c r="C44" s="70" t="str">
        <f t="shared" si="9"/>
        <v>26</v>
      </c>
      <c r="D44" s="70" t="s">
        <v>155</v>
      </c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</row>
    <row r="45" ht="12.75" customHeight="1">
      <c r="A45" s="70"/>
      <c r="B45" s="70"/>
      <c r="C45" s="70" t="str">
        <f t="shared" si="9"/>
        <v>27</v>
      </c>
      <c r="D45" s="70" t="s">
        <v>156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</row>
    <row r="46" ht="12.75" customHeight="1">
      <c r="A46" s="70"/>
      <c r="B46" s="70"/>
      <c r="C46" s="70" t="str">
        <f t="shared" si="9"/>
        <v>28</v>
      </c>
      <c r="D46" s="70" t="s">
        <v>157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</row>
    <row r="47" ht="12.75" customHeight="1">
      <c r="A47" s="70"/>
      <c r="B47" s="70"/>
      <c r="C47" s="70" t="str">
        <f t="shared" si="9"/>
        <v>29</v>
      </c>
      <c r="D47" s="70" t="s">
        <v>158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</row>
    <row r="48" ht="12.7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</row>
    <row r="49" ht="12.75" customHeight="1">
      <c r="A49" s="70"/>
      <c r="B49" s="70">
        <v>3.0</v>
      </c>
      <c r="C49" s="70">
        <v>30.0</v>
      </c>
      <c r="D49" s="70" t="s">
        <v>159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</row>
    <row r="50" ht="12.75" customHeight="1">
      <c r="A50" s="70"/>
      <c r="B50" s="70">
        <v>4.0</v>
      </c>
      <c r="C50" s="70">
        <v>40.0</v>
      </c>
      <c r="D50" s="70" t="s">
        <v>160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</row>
    <row r="51" ht="12.75" customHeight="1">
      <c r="A51" s="70"/>
      <c r="B51" s="70">
        <v>5.0</v>
      </c>
      <c r="C51" s="70">
        <v>50.0</v>
      </c>
      <c r="D51" s="70" t="s">
        <v>161</v>
      </c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ht="12.75" customHeight="1">
      <c r="A52" s="70"/>
      <c r="B52" s="70">
        <v>6.0</v>
      </c>
      <c r="C52" s="70">
        <v>60.0</v>
      </c>
      <c r="D52" s="70" t="s">
        <v>162</v>
      </c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ht="12.75" customHeight="1">
      <c r="A53" s="70"/>
      <c r="B53" s="70">
        <v>7.0</v>
      </c>
      <c r="C53" s="70">
        <v>70.0</v>
      </c>
      <c r="D53" s="70" t="s">
        <v>163</v>
      </c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ht="12.75" customHeight="1">
      <c r="A54" s="70"/>
      <c r="B54" s="70">
        <v>8.0</v>
      </c>
      <c r="C54" s="70">
        <v>80.0</v>
      </c>
      <c r="D54" s="70" t="s">
        <v>164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ht="12.75" customHeight="1">
      <c r="A55" s="70"/>
      <c r="B55" s="70">
        <v>9.0</v>
      </c>
      <c r="C55" s="70">
        <v>90.0</v>
      </c>
      <c r="D55" s="70" t="s">
        <v>165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</row>
    <row r="56" ht="12.75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</row>
    <row r="57" ht="12.75" customHeight="1">
      <c r="A57" s="70"/>
      <c r="B57" s="70">
        <v>1.0</v>
      </c>
      <c r="C57" s="70">
        <v>100.0</v>
      </c>
      <c r="D57" s="70" t="s">
        <v>166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</row>
    <row r="58" ht="12.75" customHeight="1">
      <c r="A58" s="70"/>
      <c r="B58" s="70">
        <v>2.0</v>
      </c>
      <c r="C58" s="70">
        <v>200.0</v>
      </c>
      <c r="D58" s="70" t="s">
        <v>167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</row>
    <row r="59" ht="12.75" customHeight="1">
      <c r="A59" s="70"/>
      <c r="B59" s="70">
        <v>3.0</v>
      </c>
      <c r="C59" s="70">
        <v>300.0</v>
      </c>
      <c r="D59" s="70" t="s">
        <v>168</v>
      </c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</row>
    <row r="60" ht="12.75" customHeight="1">
      <c r="A60" s="70"/>
      <c r="B60" s="70">
        <v>4.0</v>
      </c>
      <c r="C60" s="70">
        <v>400.0</v>
      </c>
      <c r="D60" s="70" t="s">
        <v>169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ht="12.75" customHeight="1">
      <c r="A61" s="70"/>
      <c r="B61" s="70">
        <v>5.0</v>
      </c>
      <c r="C61" s="70">
        <v>500.0</v>
      </c>
      <c r="D61" s="70" t="s">
        <v>170</v>
      </c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ht="12.75" customHeight="1">
      <c r="A62" s="70"/>
      <c r="B62" s="70">
        <v>6.0</v>
      </c>
      <c r="C62" s="70">
        <v>600.0</v>
      </c>
      <c r="D62" s="70" t="s">
        <v>171</v>
      </c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ht="12.75" customHeight="1">
      <c r="A63" s="70"/>
      <c r="B63" s="70">
        <v>7.0</v>
      </c>
      <c r="C63" s="70">
        <v>700.0</v>
      </c>
      <c r="D63" s="70" t="s">
        <v>172</v>
      </c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</row>
    <row r="64" ht="12.75" customHeight="1">
      <c r="A64" s="70"/>
      <c r="B64" s="70">
        <v>8.0</v>
      </c>
      <c r="C64" s="70">
        <v>800.0</v>
      </c>
      <c r="D64" s="70" t="s">
        <v>173</v>
      </c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</row>
    <row r="65" ht="12.75" customHeight="1">
      <c r="A65" s="70"/>
      <c r="B65" s="70">
        <v>9.0</v>
      </c>
      <c r="C65" s="70">
        <v>900.0</v>
      </c>
      <c r="D65" s="70" t="s">
        <v>174</v>
      </c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</row>
    <row r="66" ht="12.75" customHeight="1">
      <c r="A66" s="70"/>
      <c r="B66" s="70"/>
      <c r="C66" s="70">
        <v>1000.0</v>
      </c>
      <c r="D66" s="70" t="s">
        <v>175</v>
      </c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</row>
    <row r="67" ht="12.75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</row>
    <row r="68" ht="12.75" customHeight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</row>
    <row r="69" ht="12.75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</row>
    <row r="70" ht="12.75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</row>
    <row r="71" ht="12.75" customHeight="1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</row>
    <row r="72" ht="12.75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</row>
    <row r="73" ht="12.7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</row>
    <row r="74" ht="12.7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</row>
    <row r="75" ht="12.7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</row>
    <row r="76" ht="12.75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</row>
    <row r="77" ht="12.75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</row>
    <row r="78" ht="12.75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</row>
    <row r="79" ht="12.75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</row>
    <row r="80" ht="12.75" customHeight="1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</row>
    <row r="81" ht="12.75" customHeight="1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</row>
    <row r="82" ht="12.75" customHeight="1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</row>
    <row r="83" ht="12.75" customHeight="1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</row>
    <row r="84" ht="12.75" customHeight="1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</row>
    <row r="85" ht="12.75" customHeight="1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</row>
    <row r="86" ht="12.75" customHeight="1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</row>
    <row r="87" ht="12.75" customHeight="1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</row>
    <row r="88" ht="12.75" customHeight="1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</row>
    <row r="89" ht="12.75" customHeight="1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</row>
    <row r="90" ht="12.75" customHeight="1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</row>
    <row r="91" ht="12.75" customHeight="1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</row>
    <row r="92" ht="12.75" customHeight="1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</row>
    <row r="93" ht="12.75" customHeight="1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</row>
    <row r="94" ht="12.75" customHeight="1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</row>
    <row r="95" ht="12.75" customHeight="1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</row>
    <row r="96" ht="12.75" customHeight="1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</row>
    <row r="97" ht="12.75" customHeight="1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</row>
    <row r="98" ht="12.75" customHeight="1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</row>
    <row r="99" ht="12.75" customHeight="1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</row>
    <row r="100" ht="12.75" customHeight="1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</row>
  </sheetData>
  <mergeCells count="1">
    <mergeCell ref="E4:W4"/>
  </mergeCells>
  <printOptions/>
  <pageMargins bottom="1.0" footer="0.0" header="0.0" left="0.75" right="0.75" top="1.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4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baseType="lpstr" size="19">
      <vt:lpstr>Anexo 1</vt:lpstr>
      <vt:lpstr>Anexo 2</vt:lpstr>
      <vt:lpstr>Anexo 3</vt:lpstr>
      <vt:lpstr>Anexo 4</vt:lpstr>
      <vt:lpstr>Anexo 5</vt:lpstr>
      <vt:lpstr>Anexo 6</vt:lpstr>
      <vt:lpstr>Hoja2</vt:lpstr>
      <vt:lpstr>Convierte</vt:lpstr>
      <vt:lpstr>Convierte (2)</vt:lpstr>
      <vt:lpstr>Convierte (3)</vt:lpstr>
      <vt:lpstr>Convierte (4)</vt:lpstr>
      <vt:lpstr>Convierte (5)</vt:lpstr>
      <vt:lpstr>'Anexo 4'!Área_de_impresión</vt:lpstr>
      <vt:lpstr>'Anexo 1'!Print_Area</vt:lpstr>
      <vt:lpstr>'Anexo 2'!Print_Area</vt:lpstr>
      <vt:lpstr>'Anexo 3'!Print_Area</vt:lpstr>
      <vt:lpstr>'Anexo 4'!Print_Area</vt:lpstr>
      <vt:lpstr>'Anexo 5'!Print_Area</vt:lpstr>
      <vt:lpstr>'Anexo 6'!Print_Area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2022-02-04T22:25:19Z</dcterms:created>
  <dc:creator>usuario</dc:creator>
  <cp:lastModifiedBy>usuario</cp:lastModifiedBy>
  <cp:lastPrinted>2022-02-23T04:15:14Z</cp:lastPrinted>
  <dcterms:modified xsi:type="dcterms:W3CDTF">2022-02-23T15:49:01Z</dcterms:modified>
</cp:coreProperties>
</file>